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drawings/drawing3.xml" ContentType="application/vnd.openxmlformats-officedocument.drawing+xml"/>
  <Override PartName="/xl/ctrlProps/ctrlProp2.xml" ContentType="application/vnd.ms-excel.controlproperties+xml"/>
  <Override PartName="/xl/drawings/drawing4.xml" ContentType="application/vnd.openxmlformats-officedocument.drawing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J:\Internet\Daten\Online-Schalter\2020\"/>
    </mc:Choice>
  </mc:AlternateContent>
  <bookViews>
    <workbookView xWindow="480" yWindow="150" windowWidth="8205" windowHeight="4380" firstSheet="1" activeTab="1"/>
  </bookViews>
  <sheets>
    <sheet name="Anleitung" sheetId="4" r:id="rId1"/>
    <sheet name="Sitzungsgeld" sheetId="1" r:id="rId2"/>
    <sheet name="Sitzungsgeld (2)" sheetId="5" r:id="rId3"/>
    <sheet name="Zahlweg" sheetId="2" r:id="rId4"/>
    <sheet name="Kopfdaten" sheetId="3" r:id="rId5"/>
  </sheets>
  <definedNames>
    <definedName name="_FilterDatabase" localSheetId="4" hidden="1">Kopfdaten!$B$2:$B$2</definedName>
    <definedName name="_xlnm.Print_Area" localSheetId="1">Sitzungsgeld!$A$1:$P$23</definedName>
    <definedName name="Print_Area" localSheetId="1">Sitzungsgeld!$A$1:$P$23</definedName>
    <definedName name="Print_Area" localSheetId="2">'Sitzungsgeld (2)'!$A$1:$P$23</definedName>
    <definedName name="Print_Titles" localSheetId="4">Kopfdaten!$B:$B,Kopfdaten!$1:$1</definedName>
  </definedNames>
  <calcPr calcId="162913"/>
</workbook>
</file>

<file path=xl/calcChain.xml><?xml version="1.0" encoding="utf-8"?>
<calcChain xmlns="http://schemas.openxmlformats.org/spreadsheetml/2006/main">
  <c r="I15" i="3" l="1"/>
  <c r="F15" i="3" l="1"/>
  <c r="G15" i="3" l="1"/>
  <c r="J15" i="3" l="1"/>
  <c r="D1" i="1" l="1"/>
  <c r="L19" i="1" l="1"/>
  <c r="M19" i="1"/>
  <c r="K19" i="1"/>
  <c r="P4" i="1" l="1"/>
  <c r="E15" i="3"/>
  <c r="H15" i="3"/>
  <c r="K15" i="3"/>
  <c r="L15" i="3"/>
  <c r="D15" i="3"/>
  <c r="A18" i="1"/>
  <c r="P18" i="1"/>
  <c r="P17" i="1"/>
  <c r="E19" i="1"/>
  <c r="F19" i="1"/>
  <c r="G19" i="1"/>
  <c r="H19" i="1"/>
  <c r="I19" i="1"/>
  <c r="J19" i="1"/>
  <c r="N19" i="1"/>
  <c r="O19" i="1"/>
  <c r="D19" i="1"/>
  <c r="P5" i="1"/>
  <c r="P6" i="1"/>
  <c r="P7" i="1"/>
  <c r="P8" i="1"/>
  <c r="P9" i="1"/>
  <c r="P10" i="1"/>
  <c r="P11" i="1"/>
  <c r="P12" i="1"/>
  <c r="P13" i="1"/>
  <c r="P14" i="1"/>
  <c r="P15" i="1"/>
  <c r="P16" i="1"/>
  <c r="D1" i="5"/>
  <c r="P17" i="5"/>
  <c r="E19" i="5"/>
  <c r="F19" i="5"/>
  <c r="G19" i="5"/>
  <c r="H19" i="5"/>
  <c r="I19" i="5"/>
  <c r="J19" i="5"/>
  <c r="K19" i="5"/>
  <c r="L19" i="5"/>
  <c r="M19" i="5"/>
  <c r="N19" i="5"/>
  <c r="O19" i="5"/>
  <c r="D19" i="5"/>
  <c r="P18" i="5"/>
  <c r="P4" i="5"/>
  <c r="P19" i="5" s="1"/>
  <c r="R19" i="5" s="1"/>
  <c r="P5" i="5"/>
  <c r="P6" i="5"/>
  <c r="P7" i="5"/>
  <c r="P8" i="5"/>
  <c r="P9" i="5"/>
  <c r="P10" i="5"/>
  <c r="P11" i="5"/>
  <c r="P12" i="5"/>
  <c r="P13" i="5"/>
  <c r="P14" i="5"/>
  <c r="P15" i="5"/>
  <c r="A10" i="5" l="1"/>
  <c r="A12" i="5"/>
  <c r="A13" i="5"/>
  <c r="A11" i="5"/>
  <c r="P19" i="1"/>
  <c r="R19" i="1" s="1"/>
  <c r="A10" i="1"/>
  <c r="A9" i="2" s="1"/>
  <c r="A8" i="5"/>
  <c r="A16" i="1"/>
  <c r="A15" i="2" s="1"/>
  <c r="A9" i="1"/>
  <c r="A8" i="2" s="1"/>
  <c r="P22" i="1"/>
  <c r="A6" i="1"/>
  <c r="A5" i="2" s="1"/>
  <c r="B1" i="2"/>
  <c r="A4" i="1"/>
  <c r="A3" i="2" s="1"/>
  <c r="A12" i="1"/>
  <c r="A11" i="2" s="1"/>
  <c r="A17" i="1"/>
  <c r="A16" i="2" s="1"/>
  <c r="P21" i="1"/>
  <c r="A8" i="1"/>
  <c r="A7" i="2" s="1"/>
  <c r="A7" i="1"/>
  <c r="A6" i="2" s="1"/>
  <c r="A13" i="1"/>
  <c r="A12" i="2" s="1"/>
  <c r="P22" i="5"/>
  <c r="A6" i="5"/>
  <c r="P21" i="5"/>
  <c r="A9" i="5"/>
  <c r="A11" i="1"/>
  <c r="A10" i="2" s="1"/>
  <c r="A7" i="5"/>
  <c r="A5" i="5"/>
  <c r="P23" i="5"/>
  <c r="A14" i="1"/>
  <c r="A13" i="2" s="1"/>
  <c r="A15" i="1"/>
  <c r="A14" i="2" s="1"/>
  <c r="A4" i="5"/>
  <c r="P23" i="1"/>
  <c r="A5" i="1"/>
  <c r="A4" i="2" s="1"/>
</calcChain>
</file>

<file path=xl/sharedStrings.xml><?xml version="1.0" encoding="utf-8"?>
<sst xmlns="http://schemas.openxmlformats.org/spreadsheetml/2006/main" count="345" uniqueCount="278">
  <si>
    <t>Kommission</t>
  </si>
  <si>
    <t>Name und Vorname</t>
  </si>
  <si>
    <t>Sitzungsdaten</t>
  </si>
  <si>
    <t>Total</t>
  </si>
  <si>
    <t>Speziell</t>
  </si>
  <si>
    <t>Visum</t>
  </si>
  <si>
    <t xml:space="preserve">Ressortchef                                       </t>
  </si>
  <si>
    <t>Total / Uebertrag</t>
  </si>
  <si>
    <t>rechn.                           kontr.</t>
  </si>
  <si>
    <t>Kontrolle</t>
  </si>
  <si>
    <t>Ortsbürgerkommission</t>
  </si>
  <si>
    <t>Ausschuss Partnerschaft Bra</t>
  </si>
  <si>
    <t>Abwasserverband Killwangen-Spreitenbach-Würenlos</t>
  </si>
  <si>
    <t>Baukommission</t>
  </si>
  <si>
    <t>Feuerwehrkommission</t>
  </si>
  <si>
    <t>Gemeinderat Spezialsitzungen</t>
  </si>
  <si>
    <t>Verbandsleitung/Gemeindeverband Schiessanlage Härdli</t>
  </si>
  <si>
    <t>Geschäftsprüfungskommission</t>
  </si>
  <si>
    <t>Kulturkommission</t>
  </si>
  <si>
    <t>Musikschulkommission</t>
  </si>
  <si>
    <t>Finanzkommission OBG</t>
  </si>
  <si>
    <t>Gemeinde-Schätzungskommission für landw. und nicht landw. Grundstücke</t>
  </si>
  <si>
    <t>Schulpflege</t>
  </si>
  <si>
    <t>Sozialkommission</t>
  </si>
  <si>
    <t>Steuerkommission</t>
  </si>
  <si>
    <t>STWEIG Brüel</t>
  </si>
  <si>
    <t>Verkehrskommission</t>
  </si>
  <si>
    <t>Finanzkommission EG</t>
  </si>
  <si>
    <t>Bumbacher Peter</t>
  </si>
  <si>
    <t>Brunner Peter</t>
  </si>
  <si>
    <t>Ritzi Christiane</t>
  </si>
  <si>
    <t>Weber Stefan</t>
  </si>
  <si>
    <t>Wiederkehr Albert</t>
  </si>
  <si>
    <t>Egli Bruno</t>
  </si>
  <si>
    <t>Müller Jürg (Protokoll)</t>
  </si>
  <si>
    <t>Conrad Martin</t>
  </si>
  <si>
    <t>Schmid Valentin</t>
  </si>
  <si>
    <t>Muntwyler Peter</t>
  </si>
  <si>
    <t>Konto</t>
  </si>
  <si>
    <t>Präsident</t>
  </si>
  <si>
    <t>Aktuar</t>
  </si>
  <si>
    <t>Ritzi Christiane (Protokoll)</t>
  </si>
  <si>
    <t>Fontana Franco (Protokoll)</t>
  </si>
  <si>
    <t>Natur- und Umweltkommission</t>
  </si>
  <si>
    <t>Mitglied</t>
  </si>
  <si>
    <t>Ausfüllen der Formulare:</t>
  </si>
  <si>
    <t>1.</t>
  </si>
  <si>
    <t xml:space="preserve">Im Tabellenblatt "Sitzungsgeld" kann die benötigte Kommission ausgewählt werden. </t>
  </si>
  <si>
    <t>Mit der linken Maustaste muss der</t>
  </si>
  <si>
    <t>Pfeil betätigt und die Kommission</t>
  </si>
  <si>
    <t xml:space="preserve">markiert werden. </t>
  </si>
  <si>
    <t xml:space="preserve">2. </t>
  </si>
  <si>
    <t>3.</t>
  </si>
  <si>
    <t>Allfällige Aenderungen sind im Tabellenblatt "Kopfdaten" einzutragen, sie werden</t>
  </si>
  <si>
    <t>Erklärung der verschiedenen Spalten im Tabellenblatt "Kopfdaten":</t>
  </si>
  <si>
    <t>Spalte B: Name der Kommission</t>
  </si>
  <si>
    <t>Spalte C: Buchhaltungskonto Finanzverwaltung</t>
  </si>
  <si>
    <t>Spalte E: Name Aktuar</t>
  </si>
  <si>
    <t>Spalte D: Name Präsident</t>
  </si>
  <si>
    <t>4.</t>
  </si>
  <si>
    <t>Allfällige Anfragen oder Aenderungswünsche sind an die Finanzverwaltung</t>
  </si>
  <si>
    <t>finanzverwaltung@spreitenbach.ch</t>
  </si>
  <si>
    <t>In der Zeile 3 Spalte D - O können die Sitzungsdaten eingegeben werden.</t>
  </si>
  <si>
    <t>In den Feldern darunter wird der Betrag eingegeben:</t>
  </si>
  <si>
    <t>Präsident und Aktuar:</t>
  </si>
  <si>
    <t>Mitglieder</t>
  </si>
  <si>
    <t>Die Addition der Beträge erfolgt automatisch.</t>
  </si>
  <si>
    <t>5.</t>
  </si>
  <si>
    <t xml:space="preserve">Die Formulare bitte im entsprechenden Feld visieren </t>
  </si>
  <si>
    <t>und an die Finanzverwaltung Spreitenbach weiter-</t>
  </si>
  <si>
    <t>dann im Tabellenblatt "Sitzungsgeld" automatisch übernommen.</t>
  </si>
  <si>
    <t>Aenderungen können nur im Tabellenblatt "Kopfdaten" eingegeben werden!</t>
  </si>
  <si>
    <t>FINANZVERWALTUNG SPREITENBACH</t>
  </si>
  <si>
    <t>Spreitenbach zu richten:</t>
  </si>
  <si>
    <t>leiten. Besten Dank.</t>
  </si>
  <si>
    <t>Weinreich Werner (Protokoll)</t>
  </si>
  <si>
    <t>Wiederkehr Barbara</t>
  </si>
  <si>
    <t>Jugendkommission</t>
  </si>
  <si>
    <t>Gerig Bernhard</t>
  </si>
  <si>
    <t>Emrem Figen</t>
  </si>
  <si>
    <t>Tel. 056/418 85 94</t>
  </si>
  <si>
    <t>Wiederkehr Barbara (Protokoll)</t>
  </si>
  <si>
    <t>Schmid Doris (Präsidentin)</t>
  </si>
  <si>
    <t>Meier Stephan (Präsident)</t>
  </si>
  <si>
    <t>Imboden Sven (Präsident)</t>
  </si>
  <si>
    <t>Pinato Silvia (Präsidentin)</t>
  </si>
  <si>
    <t>Göckeritz Andreas</t>
  </si>
  <si>
    <t>Vereine, Veranstaltungen (Belegung der TH "Vereinskartell Spreitenbach")</t>
  </si>
  <si>
    <t>Betriebskommission Gemeindeverband Schiessanlage Härdli</t>
  </si>
  <si>
    <r>
      <t xml:space="preserve">Spalte F-Q: Mitgliedernamen </t>
    </r>
    <r>
      <rPr>
        <b/>
        <sz val="12"/>
        <rFont val="Arial"/>
        <family val="2"/>
      </rPr>
      <t>(bei Auswärtigen bitte Adresse angeben!)</t>
    </r>
  </si>
  <si>
    <t>Mötteli Markus</t>
  </si>
  <si>
    <t>Gerig Bernhard (Protokoll)</t>
  </si>
  <si>
    <t>Dakaj Sherif</t>
  </si>
  <si>
    <t>Balmer Gabriela</t>
  </si>
  <si>
    <t>Weber Roland</t>
  </si>
  <si>
    <t>Geschäftsprüfungskommission (Einbürgerungen)</t>
  </si>
  <si>
    <t>Waldmeier Edith</t>
  </si>
  <si>
    <t>Holliger Renate</t>
  </si>
  <si>
    <t>Wyss Jürg</t>
  </si>
  <si>
    <t>Maggio Annamarie</t>
  </si>
  <si>
    <t>Energiekommission</t>
  </si>
  <si>
    <t>Hubmann Walter, Killwangen</t>
  </si>
  <si>
    <t>(zusätzl. CHF 30.-- für Aktenstudium)</t>
  </si>
  <si>
    <t>Suter Marcel</t>
  </si>
  <si>
    <t>Nipp Stefan</t>
  </si>
  <si>
    <t>Stocker Karin (Protokoll)</t>
  </si>
  <si>
    <t>(Ansätze gemäss Anhang V zum Personalreglement)</t>
  </si>
  <si>
    <t>Doris Schmid (Präsidentin)</t>
  </si>
  <si>
    <t>Russ-Josipovic Gordana</t>
  </si>
  <si>
    <t>Schmid Doris</t>
  </si>
  <si>
    <t>Steger Andreas, Bellikon</t>
  </si>
  <si>
    <t>Weinreich Werner</t>
  </si>
  <si>
    <t>Fosco-Widmer Monika</t>
  </si>
  <si>
    <t>König Karin</t>
  </si>
  <si>
    <t>Luchsinger Andreas, Bergdietikon</t>
  </si>
  <si>
    <t>Salomon Claudia</t>
  </si>
  <si>
    <t>Szasz Anita (Killwangen)</t>
  </si>
  <si>
    <t>Kaufmann Helga (Bergdietikon)</t>
  </si>
  <si>
    <t>Zettler Maya (AGS als Fachberatung)</t>
  </si>
  <si>
    <t>Düggelin Rolf, Baden</t>
  </si>
  <si>
    <t>Häfeli Christian, Präsident BK</t>
  </si>
  <si>
    <t>Diggelmann Brigitte (GR Bergdietikon)</t>
  </si>
  <si>
    <t>Zeindler Monika (GR Spreitenbach)</t>
  </si>
  <si>
    <t>Ott Viktor (Protokoll)</t>
  </si>
  <si>
    <t>Ducret Jean-Claude</t>
  </si>
  <si>
    <t>Kommission "Genuss mit Mass"</t>
  </si>
  <si>
    <t>Waldmeier Edith (Schulpflege)</t>
  </si>
  <si>
    <t>Integrationskommission</t>
  </si>
  <si>
    <t>Plapp Markus</t>
  </si>
  <si>
    <t>Rahloff Friederike</t>
  </si>
  <si>
    <t>Peric Tanja (Protokoll)</t>
  </si>
  <si>
    <t>Lüthi Brigitta (Steuerkommissarin)</t>
  </si>
  <si>
    <t>Fischer Daniel</t>
  </si>
  <si>
    <t>Cotteli Andrej</t>
  </si>
  <si>
    <t>Verwaltungskommission</t>
  </si>
  <si>
    <t>Kurth Hans Peter, Bellikon</t>
  </si>
  <si>
    <t>Häfeli Christian, Baden (Präsident)</t>
  </si>
  <si>
    <t>Weinreich Werner, Spreitenbach (Protokoll)</t>
  </si>
  <si>
    <t>Schmid Markus, Geroldswil (Finanzen)</t>
  </si>
  <si>
    <t>Ducret Jean-Claude, Spreitenbach</t>
  </si>
  <si>
    <t>Düggelin Rolf, Baden (Vize Präsident)</t>
  </si>
  <si>
    <t>Frei Roland, Würenlos</t>
  </si>
  <si>
    <t>Rossetti Peter, Niederrohrdorf</t>
  </si>
  <si>
    <t>Tschachler Andreas, Wettingen</t>
  </si>
  <si>
    <t>Weber Roland (Präsident)</t>
  </si>
  <si>
    <t>2.0110.3000</t>
  </si>
  <si>
    <t>Schmid Ilona (Protokoll)</t>
  </si>
  <si>
    <t>Catania Carlo</t>
  </si>
  <si>
    <t>Mötteli Markus (Präsident)</t>
  </si>
  <si>
    <t>Rusch Jürg</t>
  </si>
  <si>
    <t>Frei Werner</t>
  </si>
  <si>
    <t>Mayr Adrian</t>
  </si>
  <si>
    <t>Fischer Andreas (Protokoll)</t>
  </si>
  <si>
    <t>Wiederkehr Daniel, 1977</t>
  </si>
  <si>
    <t>Betschart Alexander</t>
  </si>
  <si>
    <t>Bigger Mario</t>
  </si>
  <si>
    <t>Schmidt Baumann Olivia, Remetschwil</t>
  </si>
  <si>
    <t>Fosco Thomas</t>
  </si>
  <si>
    <t>Civic Marijan</t>
  </si>
  <si>
    <t>Karmazicev Petre</t>
  </si>
  <si>
    <t>Zeko Marica</t>
  </si>
  <si>
    <t>Brandao Isabel</t>
  </si>
  <si>
    <t>Konrad Patricia</t>
  </si>
  <si>
    <t>Weber Anton (Toni)</t>
  </si>
  <si>
    <t>Salomon Claudia (Vizepräsidentin)</t>
  </si>
  <si>
    <t>Seidel Binder Alexandra</t>
  </si>
  <si>
    <t>Rohr Monika</t>
  </si>
  <si>
    <t>Bisig Michel</t>
  </si>
  <si>
    <t>Müller Jürg</t>
  </si>
  <si>
    <t>18.7206.3000</t>
  </si>
  <si>
    <t>2.3290.3636</t>
  </si>
  <si>
    <t>1.0222.3000</t>
  </si>
  <si>
    <t>10.8711.3000</t>
  </si>
  <si>
    <t>1.1500.3000</t>
  </si>
  <si>
    <t>1.0110.3000</t>
  </si>
  <si>
    <t>3.8206.3000.10</t>
  </si>
  <si>
    <t>1.0212.3000</t>
  </si>
  <si>
    <t>1.1400.3000</t>
  </si>
  <si>
    <t>1.5790.3000</t>
  </si>
  <si>
    <t>1.5440.3000</t>
  </si>
  <si>
    <t>1.5790.3130</t>
  </si>
  <si>
    <t>1.3290.3000</t>
  </si>
  <si>
    <t>1.2140.3000</t>
  </si>
  <si>
    <t>1.7500.3000</t>
  </si>
  <si>
    <t>1.2190.3000.02</t>
  </si>
  <si>
    <t>1.2175.3099</t>
  </si>
  <si>
    <t>1.2190.3099</t>
  </si>
  <si>
    <t>1.1120.3000</t>
  </si>
  <si>
    <t>Bernegger Thomas, Oetwil a.d.L.</t>
  </si>
  <si>
    <t>Wopmann Lukas, Würenlos</t>
  </si>
  <si>
    <t>17.1616.3000.10</t>
  </si>
  <si>
    <t>17.1616.3000.11</t>
  </si>
  <si>
    <t>1.0120.3000.00</t>
  </si>
  <si>
    <t>IBAN-Nr.</t>
  </si>
  <si>
    <t>Nummer eingetragen werden.</t>
  </si>
  <si>
    <t>Von allen Mitgliedern muss im Tabellenblatt "Zahlweg" die entsprechende IBAN-</t>
  </si>
  <si>
    <t>Scherer Roger</t>
  </si>
  <si>
    <t>Roth Markus, Würenlos</t>
  </si>
  <si>
    <t>Hubmann Walter</t>
  </si>
  <si>
    <t>Führer Aurelio</t>
  </si>
  <si>
    <t>Weber Guido</t>
  </si>
  <si>
    <t>Zutter Daniel (Präsident)</t>
  </si>
  <si>
    <t>Irniger Renate (Protokoll)</t>
  </si>
  <si>
    <t>Wenzinger André</t>
  </si>
  <si>
    <t>Locher Monika, O'rohrdorf</t>
  </si>
  <si>
    <t>Bytyçi Albion</t>
  </si>
  <si>
    <t>Karakushi Liridona</t>
  </si>
  <si>
    <t>Mirnic Cavic Dijana</t>
  </si>
  <si>
    <t>von Atzigen Hans, Spreitenbach</t>
  </si>
  <si>
    <t>Schmid Hanspeter (Präsident)</t>
  </si>
  <si>
    <t>Lang Marcel</t>
  </si>
  <si>
    <t>Betriebskommission Forstrevier Heitersberg</t>
  </si>
  <si>
    <t>Kalb Daniel</t>
  </si>
  <si>
    <t>Beck Roland</t>
  </si>
  <si>
    <t>Wenzinger André (Protokoll)</t>
  </si>
  <si>
    <t>Mohr Roger</t>
  </si>
  <si>
    <t>Milo Kevin</t>
  </si>
  <si>
    <t>Banovic Mato (Präsident)</t>
  </si>
  <si>
    <t>Betschart Alexander (Protokoll)</t>
  </si>
  <si>
    <t>Binder Patrick</t>
  </si>
  <si>
    <t>Frei Beat</t>
  </si>
  <si>
    <t>Blunschi Meinrad, O'rohrdorf</t>
  </si>
  <si>
    <t>Graf Peter</t>
  </si>
  <si>
    <t>Zakrzewski Jan</t>
  </si>
  <si>
    <t>Telle Thomas, Killwangen</t>
  </si>
  <si>
    <t>Narayan Pierre</t>
  </si>
  <si>
    <t>Baukommission Hallenbad, techn. Sanierung</t>
  </si>
  <si>
    <t>1.3411.5040.20</t>
  </si>
  <si>
    <t>Projektkommission Schulhaus Boostock, Anbau</t>
  </si>
  <si>
    <t>Nipp Stefan (Ersatz)</t>
  </si>
  <si>
    <t>1.2170.5040.18</t>
  </si>
  <si>
    <t>Schwarz Hannes</t>
  </si>
  <si>
    <t>Gfeller Daniel</t>
  </si>
  <si>
    <t>Wurzer Peter</t>
  </si>
  <si>
    <t>Mötteli Timon</t>
  </si>
  <si>
    <t>Krasniqi Durim</t>
  </si>
  <si>
    <t>Hauri Suzana</t>
  </si>
  <si>
    <t>Mohr Roger (Präsident)</t>
  </si>
  <si>
    <t>Bürki Martina (Protokoll)</t>
  </si>
  <si>
    <t xml:space="preserve">Müller Jürg </t>
  </si>
  <si>
    <t>Ramseier Philippe, Baden</t>
  </si>
  <si>
    <t>Zehnder Matthias, Oetwil a.d.L.</t>
  </si>
  <si>
    <t>Wäch Konrad (Aktuar)</t>
  </si>
  <si>
    <t>Zimmerli Kevin</t>
  </si>
  <si>
    <t>Pistone Alan (beratend)</t>
  </si>
  <si>
    <t>Kunz Nico, Würenlos</t>
  </si>
  <si>
    <t>Holenweger Patrik</t>
  </si>
  <si>
    <t>Bumbacher Daniela</t>
  </si>
  <si>
    <t>Nadig Lukas</t>
  </si>
  <si>
    <t>Nadig Lukas (Protokoll)</t>
  </si>
  <si>
    <t>Willi Roman, Werke</t>
  </si>
  <si>
    <t>Hauenstein Werner (Präsident)</t>
  </si>
  <si>
    <t>Pinato Antonio (Präsident)</t>
  </si>
  <si>
    <t>Planungskommission Revision BNO</t>
  </si>
  <si>
    <t>1.7900.5290.12</t>
  </si>
  <si>
    <t>Schluep Daniel</t>
  </si>
  <si>
    <t>Hauenstein Werner</t>
  </si>
  <si>
    <t>Knecht Roland</t>
  </si>
  <si>
    <t>Banovic Mato</t>
  </si>
  <si>
    <t>Gehrig Christoph, Bellikon</t>
  </si>
  <si>
    <t>Karpf Josef, Bellikon</t>
  </si>
  <si>
    <t>Keller Roger, Bellikon</t>
  </si>
  <si>
    <t>Baukommission Neubau Gemeindehaus</t>
  </si>
  <si>
    <t>Wiederkehr Albert (Protokoll)</t>
  </si>
  <si>
    <t>Benz Edgar (Präsident)</t>
  </si>
  <si>
    <t>Studerus Mayr Martina</t>
  </si>
  <si>
    <t>1.0290.5040.14</t>
  </si>
  <si>
    <t>Willi Roman</t>
  </si>
  <si>
    <t>Ljumovik Zivko, Kanzlei (Protokoll)</t>
  </si>
  <si>
    <t>Yacoub Giorgis, Kanzlei (Protokoll)</t>
  </si>
  <si>
    <t>Heggli Mike</t>
  </si>
  <si>
    <t>Weidenmann Regula (Protokoll)</t>
  </si>
  <si>
    <t>Benz Edgar (Präsidentin)</t>
  </si>
  <si>
    <t>Wiederkehr Konrad</t>
  </si>
  <si>
    <t>Muntwyler Peter (bis 30.6.20)</t>
  </si>
  <si>
    <t>Schmid Doris (Protokoll)</t>
  </si>
  <si>
    <t>Organisationskomitee Dorffest</t>
  </si>
  <si>
    <t>1.3290.3170.23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</si>
</sst>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"/>
  </numFmts>
  <fonts count="10" x14ac:knownFonts="1">
    <font>
      <sz val="10"/>
      <name val="Arial"/>
    </font>
    <font>
      <sz val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indexed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8"/>
      <name val="Arial"/>
      <family val="2"/>
    </font>
    <font>
      <sz val="14"/>
      <name val="Arial"/>
      <family val="2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1" xfId="0" applyBorder="1"/>
    <xf numFmtId="0" fontId="0" fillId="0" borderId="0" xfId="0" applyAlignment="1">
      <alignment horizontal="left" vertical="center" indent="1"/>
    </xf>
    <xf numFmtId="0" fontId="1" fillId="0" borderId="2" xfId="0" applyFont="1" applyBorder="1" applyAlignment="1">
      <alignment horizontal="left" vertical="top" wrapText="1" indent="1"/>
    </xf>
    <xf numFmtId="0" fontId="1" fillId="0" borderId="3" xfId="0" applyFont="1" applyBorder="1" applyAlignment="1">
      <alignment horizontal="left" vertical="top" wrapText="1" indent="1"/>
    </xf>
    <xf numFmtId="0" fontId="1" fillId="0" borderId="4" xfId="0" applyFont="1" applyBorder="1" applyAlignment="1">
      <alignment horizontal="left" vertical="top" wrapText="1" indent="1"/>
    </xf>
    <xf numFmtId="0" fontId="0" fillId="0" borderId="0" xfId="0" applyBorder="1"/>
    <xf numFmtId="4" fontId="0" fillId="0" borderId="5" xfId="0" applyNumberFormat="1" applyBorder="1" applyAlignment="1" applyProtection="1">
      <alignment vertical="center"/>
      <protection locked="0"/>
    </xf>
    <xf numFmtId="4" fontId="0" fillId="0" borderId="6" xfId="0" applyNumberFormat="1" applyBorder="1" applyAlignment="1" applyProtection="1">
      <alignment vertical="center"/>
      <protection locked="0"/>
    </xf>
    <xf numFmtId="4" fontId="0" fillId="0" borderId="7" xfId="0" applyNumberFormat="1" applyBorder="1" applyAlignment="1" applyProtection="1">
      <alignment vertical="center"/>
      <protection locked="0"/>
    </xf>
    <xf numFmtId="4" fontId="0" fillId="0" borderId="8" xfId="0" applyNumberFormat="1" applyBorder="1" applyAlignment="1" applyProtection="1">
      <alignment vertical="center"/>
      <protection locked="0"/>
    </xf>
    <xf numFmtId="4" fontId="0" fillId="0" borderId="9" xfId="0" applyNumberFormat="1" applyBorder="1" applyAlignment="1" applyProtection="1">
      <alignment vertical="center"/>
      <protection locked="0"/>
    </xf>
    <xf numFmtId="4" fontId="0" fillId="0" borderId="10" xfId="0" applyNumberFormat="1" applyBorder="1" applyAlignment="1" applyProtection="1">
      <alignment vertical="center"/>
      <protection locked="0"/>
    </xf>
    <xf numFmtId="4" fontId="0" fillId="0" borderId="11" xfId="0" applyNumberFormat="1" applyBorder="1" applyAlignment="1">
      <alignment vertical="center"/>
    </xf>
    <xf numFmtId="4" fontId="0" fillId="0" borderId="12" xfId="0" applyNumberFormat="1" applyBorder="1" applyAlignment="1">
      <alignment vertical="center"/>
    </xf>
    <xf numFmtId="0" fontId="2" fillId="0" borderId="0" xfId="0" applyFont="1" applyProtection="1"/>
    <xf numFmtId="0" fontId="0" fillId="0" borderId="0" xfId="0" applyAlignment="1" applyProtection="1">
      <alignment horizontal="left" indent="1"/>
    </xf>
    <xf numFmtId="0" fontId="4" fillId="0" borderId="0" xfId="0" applyFont="1" applyAlignment="1">
      <alignment horizontal="right"/>
    </xf>
    <xf numFmtId="4" fontId="4" fillId="0" borderId="0" xfId="0" applyNumberFormat="1" applyFont="1"/>
    <xf numFmtId="4" fontId="0" fillId="0" borderId="16" xfId="0" applyNumberFormat="1" applyBorder="1" applyAlignment="1">
      <alignment vertical="center"/>
    </xf>
    <xf numFmtId="0" fontId="0" fillId="0" borderId="3" xfId="0" applyBorder="1" applyAlignment="1">
      <alignment horizontal="left" vertical="center" indent="1"/>
    </xf>
    <xf numFmtId="0" fontId="0" fillId="0" borderId="14" xfId="0" applyBorder="1" applyAlignment="1">
      <alignment horizontal="left" vertical="center" indent="1"/>
    </xf>
    <xf numFmtId="0" fontId="0" fillId="0" borderId="15" xfId="0" applyBorder="1" applyAlignment="1">
      <alignment horizontal="left" vertical="center" indent="1"/>
    </xf>
    <xf numFmtId="0" fontId="3" fillId="0" borderId="3" xfId="0" applyFont="1" applyBorder="1" applyAlignment="1" applyProtection="1">
      <alignment horizontal="left" vertical="center" indent="1"/>
    </xf>
    <xf numFmtId="0" fontId="3" fillId="0" borderId="0" xfId="0" applyFont="1"/>
    <xf numFmtId="0" fontId="5" fillId="0" borderId="0" xfId="0" applyFont="1"/>
    <xf numFmtId="49" fontId="3" fillId="0" borderId="0" xfId="0" applyNumberFormat="1" applyFont="1"/>
    <xf numFmtId="0" fontId="5" fillId="0" borderId="17" xfId="0" applyFont="1" applyBorder="1" applyAlignment="1" applyProtection="1">
      <alignment horizontal="left" vertical="center" indent="1"/>
    </xf>
    <xf numFmtId="0" fontId="5" fillId="0" borderId="18" xfId="0" applyFont="1" applyBorder="1" applyAlignment="1" applyProtection="1">
      <alignment horizontal="left" vertical="center" indent="1"/>
    </xf>
    <xf numFmtId="0" fontId="0" fillId="0" borderId="0" xfId="0" applyAlignment="1" applyProtection="1">
      <alignment horizontal="left" vertical="center" indent="1"/>
    </xf>
    <xf numFmtId="49" fontId="6" fillId="0" borderId="0" xfId="0" applyNumberFormat="1" applyFont="1"/>
    <xf numFmtId="0" fontId="5" fillId="0" borderId="0" xfId="0" applyFont="1" applyAlignment="1">
      <alignment horizontal="center"/>
    </xf>
    <xf numFmtId="164" fontId="7" fillId="0" borderId="20" xfId="0" applyNumberFormat="1" applyFont="1" applyBorder="1" applyAlignment="1" applyProtection="1">
      <alignment horizontal="center" vertical="center"/>
      <protection locked="0"/>
    </xf>
    <xf numFmtId="164" fontId="7" fillId="0" borderId="21" xfId="0" applyNumberFormat="1" applyFont="1" applyBorder="1" applyAlignment="1" applyProtection="1">
      <alignment horizontal="center" vertical="center"/>
      <protection locked="0"/>
    </xf>
    <xf numFmtId="0" fontId="8" fillId="0" borderId="0" xfId="0" applyFont="1" applyAlignment="1">
      <alignment vertical="center"/>
    </xf>
    <xf numFmtId="0" fontId="8" fillId="0" borderId="22" xfId="0" applyFont="1" applyBorder="1" applyAlignment="1">
      <alignment vertical="center" wrapText="1"/>
    </xf>
    <xf numFmtId="0" fontId="8" fillId="0" borderId="22" xfId="0" applyFont="1" applyBorder="1" applyAlignment="1">
      <alignment vertical="center"/>
    </xf>
    <xf numFmtId="0" fontId="8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8" fillId="0" borderId="0" xfId="0" applyFont="1" applyBorder="1" applyAlignment="1">
      <alignment vertical="center" wrapText="1"/>
    </xf>
    <xf numFmtId="0" fontId="2" fillId="0" borderId="19" xfId="0" applyFont="1" applyBorder="1" applyAlignment="1" applyProtection="1">
      <alignment horizontal="left" vertical="center" wrapText="1" indent="1"/>
    </xf>
    <xf numFmtId="0" fontId="5" fillId="0" borderId="4" xfId="0" applyFont="1" applyBorder="1" applyAlignment="1" applyProtection="1">
      <alignment horizontal="left" vertical="center" indent="1"/>
    </xf>
    <xf numFmtId="0" fontId="2" fillId="0" borderId="23" xfId="0" applyFont="1" applyBorder="1" applyAlignment="1" applyProtection="1">
      <alignment horizontal="left" vertical="center" wrapText="1" indent="1"/>
    </xf>
    <xf numFmtId="0" fontId="2" fillId="0" borderId="25" xfId="0" applyFont="1" applyBorder="1" applyAlignment="1" applyProtection="1">
      <alignment horizontal="left" vertical="center" wrapText="1" indent="1"/>
    </xf>
    <xf numFmtId="0" fontId="2" fillId="0" borderId="3" xfId="0" applyFont="1" applyBorder="1" applyAlignment="1" applyProtection="1">
      <alignment horizontal="left" vertical="center" indent="1"/>
    </xf>
    <xf numFmtId="0" fontId="2" fillId="0" borderId="6" xfId="0" applyFont="1" applyBorder="1" applyAlignment="1" applyProtection="1">
      <alignment horizontal="left" vertical="center" indent="1"/>
    </xf>
    <xf numFmtId="0" fontId="2" fillId="0" borderId="13" xfId="0" applyFont="1" applyBorder="1" applyAlignment="1" applyProtection="1">
      <alignment vertical="center"/>
      <protection locked="0"/>
    </xf>
    <xf numFmtId="0" fontId="2" fillId="0" borderId="4" xfId="0" applyFont="1" applyBorder="1" applyAlignment="1" applyProtection="1">
      <alignment horizontal="left" vertical="center" indent="1"/>
    </xf>
    <xf numFmtId="0" fontId="3" fillId="0" borderId="34" xfId="0" applyFont="1" applyBorder="1" applyAlignment="1" applyProtection="1">
      <alignment horizontal="left" vertical="center" indent="1"/>
    </xf>
    <xf numFmtId="0" fontId="3" fillId="0" borderId="35" xfId="0" applyFont="1" applyBorder="1" applyAlignment="1" applyProtection="1">
      <alignment horizontal="left" vertical="center" indent="1"/>
    </xf>
    <xf numFmtId="49" fontId="3" fillId="0" borderId="23" xfId="0" applyNumberFormat="1" applyFont="1" applyBorder="1" applyAlignment="1">
      <alignment horizontal="left" vertical="center" textRotation="180"/>
    </xf>
    <xf numFmtId="49" fontId="3" fillId="0" borderId="24" xfId="0" applyNumberFormat="1" applyFont="1" applyBorder="1" applyAlignment="1">
      <alignment horizontal="left" vertical="center" textRotation="180"/>
    </xf>
    <xf numFmtId="49" fontId="3" fillId="0" borderId="25" xfId="0" applyNumberFormat="1" applyFont="1" applyBorder="1" applyAlignment="1">
      <alignment horizontal="left" vertical="center" textRotation="180"/>
    </xf>
    <xf numFmtId="0" fontId="0" fillId="0" borderId="26" xfId="0" applyBorder="1" applyAlignment="1" applyProtection="1">
      <alignment horizontal="left" vertical="center" indent="1"/>
    </xf>
    <xf numFmtId="0" fontId="0" fillId="0" borderId="27" xfId="0" applyBorder="1" applyAlignment="1" applyProtection="1">
      <alignment horizontal="left" vertical="center" indent="1"/>
    </xf>
    <xf numFmtId="0" fontId="0" fillId="0" borderId="28" xfId="0" applyBorder="1" applyAlignment="1" applyProtection="1">
      <alignment horizontal="left" vertical="center" indent="1"/>
    </xf>
    <xf numFmtId="0" fontId="0" fillId="0" borderId="11" xfId="0" applyBorder="1" applyAlignment="1">
      <alignment horizontal="left" vertical="center" indent="1"/>
    </xf>
    <xf numFmtId="0" fontId="0" fillId="0" borderId="29" xfId="0" applyBorder="1" applyAlignment="1">
      <alignment horizontal="left" vertical="center" indent="1"/>
    </xf>
    <xf numFmtId="0" fontId="0" fillId="0" borderId="30" xfId="0" applyBorder="1" applyAlignment="1">
      <alignment horizontal="left" vertical="center" indent="1"/>
    </xf>
    <xf numFmtId="0" fontId="0" fillId="0" borderId="31" xfId="0" applyBorder="1" applyAlignment="1" applyProtection="1">
      <alignment horizontal="left" vertical="center" indent="1"/>
    </xf>
    <xf numFmtId="0" fontId="0" fillId="0" borderId="32" xfId="0" applyBorder="1" applyAlignment="1" applyProtection="1">
      <alignment horizontal="left" vertical="center" indent="1"/>
    </xf>
    <xf numFmtId="0" fontId="0" fillId="0" borderId="33" xfId="0" applyBorder="1" applyAlignment="1" applyProtection="1">
      <alignment horizontal="left" vertical="center" indent="1"/>
    </xf>
    <xf numFmtId="0" fontId="0" fillId="0" borderId="27" xfId="0" applyBorder="1" applyProtection="1"/>
    <xf numFmtId="0" fontId="0" fillId="0" borderId="28" xfId="0" applyBorder="1" applyProtection="1"/>
    <xf numFmtId="0" fontId="0" fillId="0" borderId="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36" xfId="0" applyBorder="1" applyAlignment="1">
      <alignment horizontal="left" vertical="center" indent="1"/>
    </xf>
    <xf numFmtId="0" fontId="0" fillId="0" borderId="37" xfId="0" applyBorder="1" applyAlignment="1">
      <alignment horizontal="left" vertical="center" indent="1"/>
    </xf>
    <xf numFmtId="0" fontId="0" fillId="0" borderId="38" xfId="0" applyBorder="1" applyAlignment="1" applyProtection="1">
      <alignment horizontal="left" vertical="center" indent="1"/>
    </xf>
    <xf numFmtId="0" fontId="0" fillId="0" borderId="39" xfId="0" applyBorder="1" applyProtection="1"/>
    <xf numFmtId="0" fontId="0" fillId="0" borderId="40" xfId="0" applyBorder="1" applyProtection="1"/>
    <xf numFmtId="0" fontId="0" fillId="0" borderId="41" xfId="0" applyBorder="1" applyAlignment="1">
      <alignment horizontal="left" vertical="center" indent="1"/>
    </xf>
    <xf numFmtId="0" fontId="0" fillId="0" borderId="42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43" xfId="0" applyBorder="1" applyAlignment="1">
      <alignment horizontal="left" vertical="center" indent="1"/>
    </xf>
    <xf numFmtId="0" fontId="0" fillId="0" borderId="22" xfId="0" applyBorder="1" applyAlignment="1">
      <alignment horizontal="left" vertical="center" indent="1"/>
    </xf>
    <xf numFmtId="0" fontId="0" fillId="0" borderId="44" xfId="0" applyBorder="1" applyAlignment="1">
      <alignment horizontal="left" vertical="center" indent="1"/>
    </xf>
    <xf numFmtId="49" fontId="9" fillId="0" borderId="23" xfId="0" applyNumberFormat="1" applyFont="1" applyBorder="1" applyAlignment="1">
      <alignment horizontal="left" vertical="center" textRotation="180"/>
    </xf>
    <xf numFmtId="49" fontId="9" fillId="0" borderId="24" xfId="0" applyNumberFormat="1" applyFont="1" applyBorder="1" applyAlignment="1">
      <alignment horizontal="left" vertical="center" textRotation="180"/>
    </xf>
    <xf numFmtId="49" fontId="9" fillId="0" borderId="25" xfId="0" applyNumberFormat="1" applyFont="1" applyBorder="1" applyAlignment="1">
      <alignment horizontal="left" vertical="center" textRotation="18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Drop" dropLines="25" dropStyle="combo" dx="20" fmlaLink="Kopfdaten!$A$2" fmlaRange="Kopfdaten!$B$2:$B$53" sel="1" val="0"/>
</file>

<file path=xl/ctrlProps/ctrlProp2.xml><?xml version="1.0" encoding="utf-8"?>
<formControlPr xmlns="http://schemas.microsoft.com/office/spreadsheetml/2009/9/main" objectType="Drop" dropLines="25" dropStyle="combo" dx="20" fmlaLink="Kopfdaten!$A$2" fmlaRange="Kopfdaten!$B$2:$B$53" sel="1" val="0"/>
</file>

<file path=xl/ctrlProps/ctrlProp3.xml><?xml version="1.0" encoding="utf-8"?>
<formControlPr xmlns="http://schemas.microsoft.com/office/spreadsheetml/2009/9/main" objectType="Drop" dropLines="30" dropStyle="combo" dx="20" fmlaLink="Kopfdaten!$A$2" fmlaRange="Kopfdaten!$B$2:$B$53" sel="1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464820</xdr:colOff>
      <xdr:row>33</xdr:row>
      <xdr:rowOff>15240</xdr:rowOff>
    </xdr:from>
    <xdr:to>
      <xdr:col>5</xdr:col>
      <xdr:colOff>556260</xdr:colOff>
      <xdr:row>37</xdr:row>
      <xdr:rowOff>152400</xdr:rowOff>
    </xdr:to>
    <xdr:pic>
      <xdr:nvPicPr>
        <xdr:cNvPr id="321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16" t="59062" r="81210" b="26086"/>
        <a:stretch>
          <a:fillRect/>
        </a:stretch>
      </xdr:blipFill>
      <xdr:spPr bwMode="auto">
        <a:xfrm>
          <a:off x="4114800" y="7810500"/>
          <a:ext cx="1661160" cy="108204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2</xdr:col>
      <xdr:colOff>22860</xdr:colOff>
      <xdr:row>3</xdr:row>
      <xdr:rowOff>30480</xdr:rowOff>
    </xdr:from>
    <xdr:to>
      <xdr:col>5</xdr:col>
      <xdr:colOff>297180</xdr:colOff>
      <xdr:row>7</xdr:row>
      <xdr:rowOff>198120</xdr:rowOff>
    </xdr:to>
    <xdr:pic>
      <xdr:nvPicPr>
        <xdr:cNvPr id="3216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0673" r="73828" b="63985"/>
        <a:stretch>
          <a:fillRect/>
        </a:stretch>
      </xdr:blipFill>
      <xdr:spPr bwMode="auto">
        <a:xfrm>
          <a:off x="2887980" y="739140"/>
          <a:ext cx="2628900" cy="111252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472440</xdr:colOff>
      <xdr:row>20</xdr:row>
      <xdr:rowOff>0</xdr:rowOff>
    </xdr:from>
    <xdr:to>
      <xdr:col>15</xdr:col>
      <xdr:colOff>472440</xdr:colOff>
      <xdr:row>23</xdr:row>
      <xdr:rowOff>0</xdr:rowOff>
    </xdr:to>
    <xdr:sp macro="" textlink="">
      <xdr:nvSpPr>
        <xdr:cNvPr id="1102" name="Line 3"/>
        <xdr:cNvSpPr>
          <a:spLocks noChangeShapeType="1"/>
        </xdr:cNvSpPr>
      </xdr:nvSpPr>
      <xdr:spPr bwMode="auto">
        <a:xfrm>
          <a:off x="9395460" y="6278880"/>
          <a:ext cx="0" cy="120396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</xdr:row>
          <xdr:rowOff>104775</xdr:rowOff>
        </xdr:from>
        <xdr:to>
          <xdr:col>2</xdr:col>
          <xdr:colOff>666750</xdr:colOff>
          <xdr:row>2</xdr:row>
          <xdr:rowOff>180975</xdr:rowOff>
        </xdr:to>
        <xdr:sp macro="" textlink="">
          <xdr:nvSpPr>
            <xdr:cNvPr id="1032" name="Drop Down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472440</xdr:colOff>
      <xdr:row>20</xdr:row>
      <xdr:rowOff>0</xdr:rowOff>
    </xdr:from>
    <xdr:to>
      <xdr:col>15</xdr:col>
      <xdr:colOff>472440</xdr:colOff>
      <xdr:row>23</xdr:row>
      <xdr:rowOff>0</xdr:rowOff>
    </xdr:to>
    <xdr:sp macro="" textlink="">
      <xdr:nvSpPr>
        <xdr:cNvPr id="5192" name="Line 1"/>
        <xdr:cNvSpPr>
          <a:spLocks noChangeShapeType="1"/>
        </xdr:cNvSpPr>
      </xdr:nvSpPr>
      <xdr:spPr bwMode="auto">
        <a:xfrm>
          <a:off x="9395460" y="6073140"/>
          <a:ext cx="0" cy="116586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</xdr:row>
          <xdr:rowOff>104775</xdr:rowOff>
        </xdr:from>
        <xdr:to>
          <xdr:col>2</xdr:col>
          <xdr:colOff>666750</xdr:colOff>
          <xdr:row>2</xdr:row>
          <xdr:rowOff>180975</xdr:rowOff>
        </xdr:to>
        <xdr:sp macro="" textlink="">
          <xdr:nvSpPr>
            <xdr:cNvPr id="5122" name="Drop Down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38100</xdr:rowOff>
        </xdr:from>
        <xdr:to>
          <xdr:col>2</xdr:col>
          <xdr:colOff>9525</xdr:colOff>
          <xdr:row>0</xdr:row>
          <xdr:rowOff>276225</xdr:rowOff>
        </xdr:to>
        <xdr:sp macro="" textlink="">
          <xdr:nvSpPr>
            <xdr:cNvPr id="2053" name="Drop Down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4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topLeftCell="A25" workbookViewId="0">
      <selection activeCell="B10" sqref="B10"/>
    </sheetView>
  </sheetViews>
  <sheetFormatPr baseColWidth="10" defaultColWidth="11.42578125" defaultRowHeight="18.75" customHeight="1" x14ac:dyDescent="0.2"/>
  <cols>
    <col min="1" max="1" width="3.28515625" style="26" customWidth="1"/>
    <col min="2" max="2" width="38.42578125" style="24" customWidth="1"/>
    <col min="3" max="16384" width="11.42578125" style="24"/>
  </cols>
  <sheetData>
    <row r="1" spans="1:3" ht="18.75" customHeight="1" x14ac:dyDescent="0.25">
      <c r="A1" s="30" t="s">
        <v>45</v>
      </c>
    </row>
    <row r="3" spans="1:3" ht="18.75" customHeight="1" x14ac:dyDescent="0.2">
      <c r="A3" s="26" t="s">
        <v>46</v>
      </c>
      <c r="B3" s="24" t="s">
        <v>47</v>
      </c>
    </row>
    <row r="4" spans="1:3" ht="18.75" customHeight="1" x14ac:dyDescent="0.2">
      <c r="B4" s="24" t="s">
        <v>48</v>
      </c>
    </row>
    <row r="5" spans="1:3" ht="18.75" customHeight="1" x14ac:dyDescent="0.2">
      <c r="B5" s="24" t="s">
        <v>49</v>
      </c>
    </row>
    <row r="6" spans="1:3" ht="18.75" customHeight="1" x14ac:dyDescent="0.2">
      <c r="B6" s="24" t="s">
        <v>50</v>
      </c>
    </row>
    <row r="9" spans="1:3" ht="18.75" customHeight="1" x14ac:dyDescent="0.2">
      <c r="B9" s="24" t="s">
        <v>62</v>
      </c>
    </row>
    <row r="10" spans="1:3" ht="18.75" customHeight="1" x14ac:dyDescent="0.2">
      <c r="B10" s="24" t="s">
        <v>63</v>
      </c>
    </row>
    <row r="11" spans="1:3" ht="18.75" customHeight="1" x14ac:dyDescent="0.2">
      <c r="B11" s="24" t="s">
        <v>64</v>
      </c>
      <c r="C11" s="24">
        <v>120</v>
      </c>
    </row>
    <row r="12" spans="1:3" ht="18.75" customHeight="1" x14ac:dyDescent="0.2">
      <c r="B12" s="24" t="s">
        <v>65</v>
      </c>
      <c r="C12" s="24">
        <v>60</v>
      </c>
    </row>
    <row r="14" spans="1:3" ht="18.75" customHeight="1" x14ac:dyDescent="0.2">
      <c r="B14" s="24" t="s">
        <v>66</v>
      </c>
    </row>
    <row r="15" spans="1:3" ht="18.75" customHeight="1" x14ac:dyDescent="0.2">
      <c r="B15" s="24" t="s">
        <v>106</v>
      </c>
    </row>
    <row r="17" spans="1:3" ht="18.75" customHeight="1" x14ac:dyDescent="0.2">
      <c r="A17" s="26" t="s">
        <v>51</v>
      </c>
      <c r="B17" s="24" t="s">
        <v>195</v>
      </c>
    </row>
    <row r="18" spans="1:3" ht="18.75" customHeight="1" x14ac:dyDescent="0.2">
      <c r="B18" s="24" t="s">
        <v>194</v>
      </c>
    </row>
    <row r="20" spans="1:3" ht="18.75" customHeight="1" x14ac:dyDescent="0.2">
      <c r="A20" s="26" t="s">
        <v>52</v>
      </c>
      <c r="B20" s="24" t="s">
        <v>53</v>
      </c>
    </row>
    <row r="21" spans="1:3" ht="18.75" customHeight="1" x14ac:dyDescent="0.2">
      <c r="B21" s="24" t="s">
        <v>70</v>
      </c>
    </row>
    <row r="22" spans="1:3" ht="18.75" customHeight="1" x14ac:dyDescent="0.2">
      <c r="B22" s="24" t="s">
        <v>54</v>
      </c>
    </row>
    <row r="23" spans="1:3" ht="18.75" customHeight="1" x14ac:dyDescent="0.2">
      <c r="B23" s="24" t="s">
        <v>55</v>
      </c>
    </row>
    <row r="24" spans="1:3" ht="18.75" customHeight="1" x14ac:dyDescent="0.2">
      <c r="B24" s="24" t="s">
        <v>56</v>
      </c>
    </row>
    <row r="25" spans="1:3" ht="18.75" customHeight="1" x14ac:dyDescent="0.2">
      <c r="B25" s="24" t="s">
        <v>58</v>
      </c>
    </row>
    <row r="26" spans="1:3" ht="18.75" customHeight="1" x14ac:dyDescent="0.2">
      <c r="B26" s="24" t="s">
        <v>57</v>
      </c>
    </row>
    <row r="27" spans="1:3" ht="18.75" customHeight="1" x14ac:dyDescent="0.25">
      <c r="B27" s="24" t="s">
        <v>89</v>
      </c>
    </row>
    <row r="28" spans="1:3" ht="18.75" customHeight="1" x14ac:dyDescent="0.25">
      <c r="B28" s="25" t="s">
        <v>71</v>
      </c>
    </row>
    <row r="30" spans="1:3" ht="18.75" customHeight="1" x14ac:dyDescent="0.2">
      <c r="A30" s="26" t="s">
        <v>59</v>
      </c>
      <c r="B30" s="24" t="s">
        <v>60</v>
      </c>
    </row>
    <row r="31" spans="1:3" ht="18.75" customHeight="1" x14ac:dyDescent="0.2">
      <c r="B31" s="24" t="s">
        <v>73</v>
      </c>
    </row>
    <row r="32" spans="1:3" ht="18.75" customHeight="1" x14ac:dyDescent="0.25">
      <c r="B32" s="31" t="s">
        <v>80</v>
      </c>
      <c r="C32" s="25" t="s">
        <v>61</v>
      </c>
    </row>
    <row r="34" spans="1:2" ht="18.75" customHeight="1" x14ac:dyDescent="0.2">
      <c r="A34" s="26" t="s">
        <v>67</v>
      </c>
      <c r="B34" s="24" t="s">
        <v>68</v>
      </c>
    </row>
    <row r="35" spans="1:2" ht="18.75" customHeight="1" x14ac:dyDescent="0.2">
      <c r="B35" s="24" t="s">
        <v>69</v>
      </c>
    </row>
    <row r="36" spans="1:2" ht="18.75" customHeight="1" x14ac:dyDescent="0.2">
      <c r="B36" s="24" t="s">
        <v>74</v>
      </c>
    </row>
    <row r="39" spans="1:2" ht="18.75" customHeight="1" x14ac:dyDescent="0.2">
      <c r="A39" s="26" t="s">
        <v>72</v>
      </c>
    </row>
  </sheetData>
  <phoneticPr fontId="0" type="noConversion"/>
  <pageMargins left="0.75" right="0.62" top="0.6" bottom="0.44" header="0.27" footer="0.21"/>
  <pageSetup paperSize="9" orientation="portrait" r:id="rId1"/>
  <headerFooter alignWithMargins="0">
    <oddFooter>&amp;L&amp;8&amp;D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/>
  <dimension ref="A1:R23"/>
  <sheetViews>
    <sheetView tabSelected="1" workbookViewId="0">
      <selection sqref="A1:C1"/>
    </sheetView>
  </sheetViews>
  <sheetFormatPr baseColWidth="10" defaultColWidth="11.42578125" defaultRowHeight="33.6" customHeight="1" x14ac:dyDescent="0.2"/>
  <cols>
    <col min="1" max="2" width="11.28515625" customWidth="1"/>
    <col min="3" max="3" width="10.140625" style="6" customWidth="1"/>
    <col min="4" max="4" width="8.140625" customWidth="1"/>
    <col min="5" max="5" width="8.140625" bestFit="1" customWidth="1"/>
    <col min="6" max="15" width="8.140625" customWidth="1"/>
    <col min="16" max="16" width="14" customWidth="1"/>
  </cols>
  <sheetData>
    <row r="1" spans="1:16" s="29" customFormat="1" ht="23.45" customHeight="1" x14ac:dyDescent="0.2">
      <c r="A1" s="49" t="s">
        <v>0</v>
      </c>
      <c r="B1" s="50"/>
      <c r="C1" s="50"/>
      <c r="D1" s="27" t="str">
        <f>+INDEX(Kopfdaten!$B$2:$B$103,Kopfdaten!A2)</f>
        <v>Abwasserverband Killwangen-Spreitenbach-Würenlos</v>
      </c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8"/>
    </row>
    <row r="2" spans="1:16" s="2" customFormat="1" ht="12.75" x14ac:dyDescent="0.2">
      <c r="A2" s="72" t="s">
        <v>1</v>
      </c>
      <c r="B2" s="73"/>
      <c r="C2" s="74"/>
      <c r="D2" s="20" t="s">
        <v>2</v>
      </c>
      <c r="E2" s="21"/>
      <c r="F2" s="21"/>
      <c r="G2" s="21"/>
      <c r="H2" s="21"/>
      <c r="I2" s="21"/>
      <c r="J2" s="21"/>
      <c r="K2" s="21"/>
      <c r="L2" s="21"/>
      <c r="M2" s="22"/>
      <c r="N2" s="65" t="s">
        <v>4</v>
      </c>
      <c r="O2" s="66"/>
      <c r="P2" s="67" t="s">
        <v>3</v>
      </c>
    </row>
    <row r="3" spans="1:16" ht="19.5" customHeight="1" thickBot="1" x14ac:dyDescent="0.25">
      <c r="A3" s="75"/>
      <c r="B3" s="76"/>
      <c r="C3" s="77"/>
      <c r="D3" s="32"/>
      <c r="E3" s="33"/>
      <c r="F3" s="33"/>
      <c r="G3" s="33"/>
      <c r="H3" s="33"/>
      <c r="I3" s="33"/>
      <c r="J3" s="33"/>
      <c r="K3" s="33"/>
      <c r="L3" s="33"/>
      <c r="M3" s="33"/>
      <c r="N3" s="33"/>
      <c r="O3" s="32"/>
      <c r="P3" s="68"/>
    </row>
    <row r="4" spans="1:16" ht="26.25" customHeight="1" x14ac:dyDescent="0.2">
      <c r="A4" s="69" t="str">
        <f>IF(VLOOKUP($D$1,Kopfdaten!$B$2:$Y$299,3,FALSE)=0," ",VLOOKUP($D$1,Kopfdaten!$B$2:$Y$299,3,FALSE))</f>
        <v>Schmid Hanspeter (Präsident)</v>
      </c>
      <c r="B4" s="70"/>
      <c r="C4" s="71"/>
      <c r="D4" s="8"/>
      <c r="E4" s="7"/>
      <c r="F4" s="7"/>
      <c r="G4" s="7"/>
      <c r="H4" s="7"/>
      <c r="I4" s="7"/>
      <c r="J4" s="7"/>
      <c r="K4" s="7"/>
      <c r="L4" s="7"/>
      <c r="M4" s="7"/>
      <c r="N4" s="7"/>
      <c r="O4" s="8"/>
      <c r="P4" s="19" t="str">
        <f t="shared" ref="P4:P18" si="0">IF(SUM(D4:O4)=0," ",SUM(D4:O4))</f>
        <v xml:space="preserve"> </v>
      </c>
    </row>
    <row r="5" spans="1:16" ht="26.25" customHeight="1" x14ac:dyDescent="0.2">
      <c r="A5" s="54" t="str">
        <f>IF(VLOOKUP($D$1,Kopfdaten!$B$2:$Y$299,4,FALSE)=0," ",VLOOKUP($D$1,Kopfdaten!$B$2:$Y$299,4,FALSE))</f>
        <v>Ott Viktor (Protokoll)</v>
      </c>
      <c r="B5" s="63"/>
      <c r="C5" s="64"/>
      <c r="D5" s="9"/>
      <c r="E5" s="10"/>
      <c r="F5" s="10"/>
      <c r="G5" s="10"/>
      <c r="H5" s="10"/>
      <c r="I5" s="10"/>
      <c r="J5" s="10"/>
      <c r="K5" s="10"/>
      <c r="L5" s="10"/>
      <c r="M5" s="10"/>
      <c r="N5" s="10"/>
      <c r="O5" s="9"/>
      <c r="P5" s="19" t="str">
        <f t="shared" si="0"/>
        <v xml:space="preserve"> </v>
      </c>
    </row>
    <row r="6" spans="1:16" ht="26.25" customHeight="1" x14ac:dyDescent="0.2">
      <c r="A6" s="54" t="str">
        <f>IF(VLOOKUP($D$1,Kopfdaten!$B$2:$Y$299,5,FALSE)=0," ",VLOOKUP($D$1,Kopfdaten!$B$2:$Y$299,5,FALSE))</f>
        <v>Brunner Peter</v>
      </c>
      <c r="B6" s="55"/>
      <c r="C6" s="56"/>
      <c r="D6" s="9"/>
      <c r="E6" s="10"/>
      <c r="F6" s="10"/>
      <c r="G6" s="10"/>
      <c r="H6" s="10"/>
      <c r="I6" s="10"/>
      <c r="J6" s="10"/>
      <c r="K6" s="10"/>
      <c r="L6" s="10"/>
      <c r="M6" s="10"/>
      <c r="N6" s="10"/>
      <c r="O6" s="9"/>
      <c r="P6" s="19" t="str">
        <f t="shared" si="0"/>
        <v xml:space="preserve"> </v>
      </c>
    </row>
    <row r="7" spans="1:16" ht="26.25" customHeight="1" x14ac:dyDescent="0.2">
      <c r="A7" s="54" t="str">
        <f>IF(VLOOKUP($D$1,Kopfdaten!$B$2:$Y$299,6,FALSE)=0," ",VLOOKUP($D$1,Kopfdaten!$B$2:$Y$299,6,FALSE))</f>
        <v>Mohr Roger</v>
      </c>
      <c r="B7" s="55"/>
      <c r="C7" s="56"/>
      <c r="D7" s="9"/>
      <c r="E7" s="10"/>
      <c r="F7" s="10"/>
      <c r="G7" s="10"/>
      <c r="H7" s="10"/>
      <c r="I7" s="10"/>
      <c r="J7" s="10"/>
      <c r="K7" s="10"/>
      <c r="L7" s="10"/>
      <c r="M7" s="10"/>
      <c r="N7" s="10"/>
      <c r="O7" s="9"/>
      <c r="P7" s="19" t="str">
        <f t="shared" si="0"/>
        <v xml:space="preserve"> </v>
      </c>
    </row>
    <row r="8" spans="1:16" ht="26.25" customHeight="1" x14ac:dyDescent="0.2">
      <c r="A8" s="54" t="str">
        <f>IF(VLOOKUP($D$1,Kopfdaten!$B$2:$Y$299,7,FALSE)=0," ",VLOOKUP($D$1,Kopfdaten!$B$2:$Y$299,7,FALSE))</f>
        <v>Hubmann Walter</v>
      </c>
      <c r="B8" s="55"/>
      <c r="C8" s="56"/>
      <c r="D8" s="9"/>
      <c r="E8" s="10"/>
      <c r="F8" s="10"/>
      <c r="G8" s="10"/>
      <c r="H8" s="10"/>
      <c r="I8" s="10"/>
      <c r="J8" s="10"/>
      <c r="K8" s="10"/>
      <c r="L8" s="10"/>
      <c r="M8" s="10"/>
      <c r="N8" s="10"/>
      <c r="O8" s="9"/>
      <c r="P8" s="19" t="str">
        <f t="shared" si="0"/>
        <v xml:space="preserve"> </v>
      </c>
    </row>
    <row r="9" spans="1:16" ht="26.25" customHeight="1" x14ac:dyDescent="0.2">
      <c r="A9" s="54" t="str">
        <f>IF(VLOOKUP($D$1,Kopfdaten!$B$2:$Y$299,8,FALSE)=0," ",VLOOKUP($D$1,Kopfdaten!$B$2:$Y$299,8,FALSE))</f>
        <v>Kunz Nico, Würenlos</v>
      </c>
      <c r="B9" s="55"/>
      <c r="C9" s="56"/>
      <c r="D9" s="9"/>
      <c r="E9" s="10"/>
      <c r="F9" s="10"/>
      <c r="G9" s="10"/>
      <c r="H9" s="10"/>
      <c r="I9" s="10"/>
      <c r="J9" s="10"/>
      <c r="K9" s="10"/>
      <c r="L9" s="10"/>
      <c r="M9" s="10"/>
      <c r="N9" s="10"/>
      <c r="O9" s="9"/>
      <c r="P9" s="19" t="str">
        <f t="shared" si="0"/>
        <v xml:space="preserve"> </v>
      </c>
    </row>
    <row r="10" spans="1:16" ht="26.25" customHeight="1" x14ac:dyDescent="0.2">
      <c r="A10" s="54" t="str">
        <f>IF(VLOOKUP($D$1,Kopfdaten!$B$2:$Y$299,9,FALSE)=0," ",VLOOKUP($D$1,Kopfdaten!$B$2:$Y$299,9,FALSE))</f>
        <v>Roth Markus, Würenlos</v>
      </c>
      <c r="B10" s="55"/>
      <c r="C10" s="56"/>
      <c r="D10" s="9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9"/>
      <c r="P10" s="19" t="str">
        <f t="shared" si="0"/>
        <v xml:space="preserve"> </v>
      </c>
    </row>
    <row r="11" spans="1:16" ht="26.25" customHeight="1" x14ac:dyDescent="0.2">
      <c r="A11" s="54" t="str">
        <f>IF(VLOOKUP($D$1,Kopfdaten!$B$2:$Y$299,10,FALSE)=0," ",VLOOKUP($D$1,Kopfdaten!$B$2:$Y$299,10,FALSE))</f>
        <v>Scherer Roger</v>
      </c>
      <c r="B11" s="55"/>
      <c r="C11" s="56"/>
      <c r="D11" s="9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9"/>
      <c r="P11" s="19" t="str">
        <f t="shared" si="0"/>
        <v xml:space="preserve"> </v>
      </c>
    </row>
    <row r="12" spans="1:16" ht="26.25" customHeight="1" x14ac:dyDescent="0.2">
      <c r="A12" s="54" t="str">
        <f>IF(VLOOKUP($D$1,Kopfdaten!$B$2:$Y$299,11,FALSE)=0," ",VLOOKUP($D$1,Kopfdaten!$B$2:$Y$299,11,FALSE))</f>
        <v xml:space="preserve"> </v>
      </c>
      <c r="B12" s="55"/>
      <c r="C12" s="56"/>
      <c r="D12" s="9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9"/>
      <c r="P12" s="19" t="str">
        <f t="shared" si="0"/>
        <v xml:space="preserve"> </v>
      </c>
    </row>
    <row r="13" spans="1:16" ht="26.25" customHeight="1" x14ac:dyDescent="0.2">
      <c r="A13" s="54" t="str">
        <f>IF(VLOOKUP($D$1,Kopfdaten!$B$2:$Y$299,12,FALSE)=0," ",VLOOKUP($D$1,Kopfdaten!$B$2:$Y$299,12,FALSE))</f>
        <v xml:space="preserve"> </v>
      </c>
      <c r="B13" s="55"/>
      <c r="C13" s="56"/>
      <c r="D13" s="9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9"/>
      <c r="P13" s="19" t="str">
        <f t="shared" si="0"/>
        <v xml:space="preserve"> </v>
      </c>
    </row>
    <row r="14" spans="1:16" ht="26.25" customHeight="1" x14ac:dyDescent="0.2">
      <c r="A14" s="54" t="str">
        <f>IF(VLOOKUP($D$1,Kopfdaten!$B$2:$Y$299,13,FALSE)=0," ",VLOOKUP($D$1,Kopfdaten!$B$2:$Y$299,13,FALSE))</f>
        <v xml:space="preserve"> </v>
      </c>
      <c r="B14" s="55"/>
      <c r="C14" s="56"/>
      <c r="D14" s="9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9"/>
      <c r="P14" s="19" t="str">
        <f t="shared" si="0"/>
        <v xml:space="preserve"> </v>
      </c>
    </row>
    <row r="15" spans="1:16" ht="26.25" customHeight="1" x14ac:dyDescent="0.2">
      <c r="A15" s="54" t="str">
        <f>IF(VLOOKUP($D$1,Kopfdaten!$B$2:$Y$299,14,FALSE)=0," ",VLOOKUP($D$1,Kopfdaten!$B$2:$Y$299,14,FALSE))</f>
        <v xml:space="preserve"> </v>
      </c>
      <c r="B15" s="55"/>
      <c r="C15" s="56"/>
      <c r="D15" s="11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1"/>
      <c r="P15" s="19" t="str">
        <f t="shared" si="0"/>
        <v xml:space="preserve"> </v>
      </c>
    </row>
    <row r="16" spans="1:16" ht="26.25" customHeight="1" x14ac:dyDescent="0.2">
      <c r="A16" s="54" t="str">
        <f>IF(VLOOKUP($D$1,Kopfdaten!$B$2:$Y$299,15,FALSE)=0," ",VLOOKUP($D$1,Kopfdaten!$B$2:$Y$299,15,FALSE))</f>
        <v xml:space="preserve"> </v>
      </c>
      <c r="B16" s="55"/>
      <c r="C16" s="56"/>
      <c r="D16" s="11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1"/>
      <c r="P16" s="19" t="str">
        <f t="shared" si="0"/>
        <v xml:space="preserve"> </v>
      </c>
    </row>
    <row r="17" spans="1:18" ht="26.25" customHeight="1" x14ac:dyDescent="0.2">
      <c r="A17" s="54" t="str">
        <f>IF(VLOOKUP($D$1,Kopfdaten!$B$2:$Y$299,16,FALSE)=0," ",VLOOKUP($D$1,Kopfdaten!$B$2:$Y$299,16,FALSE))</f>
        <v xml:space="preserve"> </v>
      </c>
      <c r="B17" s="55"/>
      <c r="C17" s="56"/>
      <c r="D17" s="11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1"/>
      <c r="P17" s="19" t="str">
        <f t="shared" si="0"/>
        <v xml:space="preserve"> </v>
      </c>
    </row>
    <row r="18" spans="1:18" ht="26.25" customHeight="1" thickBot="1" x14ac:dyDescent="0.25">
      <c r="A18" s="60" t="str">
        <f>IF(VLOOKUP($D$1,Kopfdaten!$B$2:$Y$299,17,FALSE)=0," ",VLOOKUP($D$1,Kopfdaten!$B$2:$Y$299,17,FALSE))</f>
        <v xml:space="preserve"> </v>
      </c>
      <c r="B18" s="61"/>
      <c r="C18" s="62"/>
      <c r="D18" s="11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1"/>
      <c r="P18" s="19" t="str">
        <f t="shared" si="0"/>
        <v xml:space="preserve"> </v>
      </c>
    </row>
    <row r="19" spans="1:18" ht="26.25" customHeight="1" thickBot="1" x14ac:dyDescent="0.25">
      <c r="A19" s="57" t="s">
        <v>7</v>
      </c>
      <c r="B19" s="58"/>
      <c r="C19" s="59"/>
      <c r="D19" s="13" t="str">
        <f t="shared" ref="D19:P19" si="1">IF(SUM(D4:D17)=0," ",SUM(D4:D17))</f>
        <v xml:space="preserve"> </v>
      </c>
      <c r="E19" s="13" t="str">
        <f t="shared" si="1"/>
        <v xml:space="preserve"> </v>
      </c>
      <c r="F19" s="13" t="str">
        <f t="shared" si="1"/>
        <v xml:space="preserve"> </v>
      </c>
      <c r="G19" s="13" t="str">
        <f t="shared" si="1"/>
        <v xml:space="preserve"> </v>
      </c>
      <c r="H19" s="13" t="str">
        <f t="shared" si="1"/>
        <v xml:space="preserve"> </v>
      </c>
      <c r="I19" s="13" t="str">
        <f t="shared" si="1"/>
        <v xml:space="preserve"> </v>
      </c>
      <c r="J19" s="13" t="str">
        <f t="shared" si="1"/>
        <v xml:space="preserve"> </v>
      </c>
      <c r="K19" s="13" t="str">
        <f t="shared" si="1"/>
        <v xml:space="preserve"> </v>
      </c>
      <c r="L19" s="13" t="str">
        <f t="shared" si="1"/>
        <v xml:space="preserve"> </v>
      </c>
      <c r="M19" s="13" t="str">
        <f t="shared" si="1"/>
        <v xml:space="preserve"> </v>
      </c>
      <c r="N19" s="13" t="str">
        <f t="shared" si="1"/>
        <v xml:space="preserve"> </v>
      </c>
      <c r="O19" s="13" t="str">
        <f t="shared" si="1"/>
        <v xml:space="preserve"> </v>
      </c>
      <c r="P19" s="14" t="str">
        <f t="shared" si="1"/>
        <v xml:space="preserve"> </v>
      </c>
      <c r="Q19" s="17" t="s">
        <v>9</v>
      </c>
      <c r="R19" s="18" t="e">
        <f>P19-(SUM(D19:O19))</f>
        <v>#VALUE!</v>
      </c>
    </row>
    <row r="20" spans="1:18" ht="12.6" customHeight="1" x14ac:dyDescent="0.2"/>
    <row r="21" spans="1:18" ht="39" customHeight="1" x14ac:dyDescent="0.2">
      <c r="A21" s="3" t="s">
        <v>5</v>
      </c>
      <c r="B21" s="1"/>
      <c r="O21" s="6"/>
      <c r="P21" s="51" t="str">
        <f>IF(VLOOKUP($D$1,Kopfdaten!$B$2:$Y$299,2,FALSE)=0," ",VLOOKUP($D$1,Kopfdaten!$B$2:$Y$299,2,FALSE))</f>
        <v>18.7206.3000</v>
      </c>
    </row>
    <row r="22" spans="1:18" ht="39" customHeight="1" x14ac:dyDescent="0.2">
      <c r="A22" s="4" t="s">
        <v>8</v>
      </c>
      <c r="B22" s="5" t="s">
        <v>6</v>
      </c>
      <c r="O22" s="6"/>
      <c r="P22" s="52" t="str">
        <f>IF(VLOOKUP($D$1,Kopfdaten!$B$2:$Y$299,2,FALSE)=0," ",VLOOKUP($D$1,Kopfdaten!$B$2:$Y$299,2,FALSE))</f>
        <v>18.7206.3000</v>
      </c>
    </row>
    <row r="23" spans="1:18" ht="34.9" customHeight="1" x14ac:dyDescent="0.2">
      <c r="O23" s="6"/>
      <c r="P23" s="53" t="str">
        <f>IF(VLOOKUP($D$1,Kopfdaten!$B$2:$Y$299,2,FALSE)=0," ",VLOOKUP($D$1,Kopfdaten!$B$2:$Y$299,2,FALSE))</f>
        <v>18.7206.3000</v>
      </c>
    </row>
  </sheetData>
  <mergeCells count="21">
    <mergeCell ref="A5:C5"/>
    <mergeCell ref="N2:O2"/>
    <mergeCell ref="P2:P3"/>
    <mergeCell ref="A4:C4"/>
    <mergeCell ref="A2:C3"/>
    <mergeCell ref="A1:C1"/>
    <mergeCell ref="P21:P23"/>
    <mergeCell ref="A15:C15"/>
    <mergeCell ref="A19:C19"/>
    <mergeCell ref="A12:C12"/>
    <mergeCell ref="A13:C13"/>
    <mergeCell ref="A14:C14"/>
    <mergeCell ref="A18:C18"/>
    <mergeCell ref="A17:C17"/>
    <mergeCell ref="A16:C16"/>
    <mergeCell ref="A6:C6"/>
    <mergeCell ref="A7:C7"/>
    <mergeCell ref="A8:C8"/>
    <mergeCell ref="A11:C11"/>
    <mergeCell ref="A9:C9"/>
    <mergeCell ref="A10:C10"/>
  </mergeCells>
  <phoneticPr fontId="0" type="noConversion"/>
  <pageMargins left="0.23622047244094491" right="0.15748031496062992" top="0.19685039370078741" bottom="0.15748031496062992" header="0.19685039370078741" footer="0.15748031496062992"/>
  <pageSetup paperSize="9" orientation="landscape" r:id="rId1"/>
  <headerFooter alignWithMargins="0">
    <oddFooter>&amp;L&amp;4J:\Kommissionen\Sitzungsgeld Formular.xls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2" r:id="rId4" name="Drop Down 8">
              <controlPr defaultSize="0" print="0" autoLine="0" autoPict="0">
                <anchor moveWithCells="1">
                  <from>
                    <xdr:col>0</xdr:col>
                    <xdr:colOff>28575</xdr:colOff>
                    <xdr:row>1</xdr:row>
                    <xdr:rowOff>104775</xdr:rowOff>
                  </from>
                  <to>
                    <xdr:col>2</xdr:col>
                    <xdr:colOff>666750</xdr:colOff>
                    <xdr:row>2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23"/>
  <sheetViews>
    <sheetView workbookViewId="0">
      <selection activeCell="A9" sqref="A9:C9"/>
    </sheetView>
  </sheetViews>
  <sheetFormatPr baseColWidth="10" defaultColWidth="11.42578125" defaultRowHeight="33.6" customHeight="1" x14ac:dyDescent="0.2"/>
  <cols>
    <col min="1" max="2" width="11.28515625" customWidth="1"/>
    <col min="3" max="3" width="10.140625" style="6" customWidth="1"/>
    <col min="4" max="4" width="8.140625" customWidth="1"/>
    <col min="5" max="5" width="8.140625" bestFit="1" customWidth="1"/>
    <col min="6" max="15" width="8.140625" customWidth="1"/>
    <col min="16" max="16" width="14" customWidth="1"/>
  </cols>
  <sheetData>
    <row r="1" spans="1:16" s="29" customFormat="1" ht="23.45" customHeight="1" x14ac:dyDescent="0.2">
      <c r="A1" s="49" t="s">
        <v>0</v>
      </c>
      <c r="B1" s="50"/>
      <c r="C1" s="50"/>
      <c r="D1" s="27" t="str">
        <f>+INDEX(Kopfdaten!$B$2:$B$103,Kopfdaten!A2)</f>
        <v>Abwasserverband Killwangen-Spreitenbach-Würenlos</v>
      </c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8"/>
    </row>
    <row r="2" spans="1:16" s="2" customFormat="1" ht="12.75" x14ac:dyDescent="0.2">
      <c r="A2" s="72" t="s">
        <v>1</v>
      </c>
      <c r="B2" s="73"/>
      <c r="C2" s="74"/>
      <c r="D2" s="20" t="s">
        <v>2</v>
      </c>
      <c r="E2" s="21"/>
      <c r="F2" s="21"/>
      <c r="G2" s="21"/>
      <c r="H2" s="21"/>
      <c r="I2" s="21"/>
      <c r="J2" s="21"/>
      <c r="K2" s="21"/>
      <c r="L2" s="21"/>
      <c r="M2" s="22"/>
      <c r="N2" s="65" t="s">
        <v>4</v>
      </c>
      <c r="O2" s="66"/>
      <c r="P2" s="67" t="s">
        <v>3</v>
      </c>
    </row>
    <row r="3" spans="1:16" ht="19.5" customHeight="1" thickBot="1" x14ac:dyDescent="0.25">
      <c r="A3" s="75"/>
      <c r="B3" s="76"/>
      <c r="C3" s="77"/>
      <c r="D3" s="32"/>
      <c r="E3" s="33"/>
      <c r="F3" s="33"/>
      <c r="G3" s="33"/>
      <c r="H3" s="33"/>
      <c r="I3" s="33"/>
      <c r="J3" s="33"/>
      <c r="K3" s="33"/>
      <c r="L3" s="33"/>
      <c r="M3" s="33"/>
      <c r="N3" s="33"/>
      <c r="O3" s="32"/>
      <c r="P3" s="68"/>
    </row>
    <row r="4" spans="1:16" ht="26.25" customHeight="1" x14ac:dyDescent="0.2">
      <c r="A4" s="54" t="str">
        <f>IF(VLOOKUP($D$1,Kopfdaten!$B$2:$Y$299,18,FALSE)=0," ",VLOOKUP($D$1,Kopfdaten!$B$2:$Y$299,18,FALSE))</f>
        <v xml:space="preserve"> </v>
      </c>
      <c r="B4" s="63"/>
      <c r="C4" s="64"/>
      <c r="D4" s="9"/>
      <c r="E4" s="10"/>
      <c r="F4" s="10"/>
      <c r="G4" s="10"/>
      <c r="H4" s="10"/>
      <c r="I4" s="10"/>
      <c r="J4" s="10"/>
      <c r="K4" s="10"/>
      <c r="L4" s="10"/>
      <c r="M4" s="10"/>
      <c r="N4" s="10"/>
      <c r="O4" s="9"/>
      <c r="P4" s="19" t="str">
        <f t="shared" ref="P4:P17" si="0">IF(SUM(D4:O4)=0," ",SUM(D4:O4))</f>
        <v xml:space="preserve"> </v>
      </c>
    </row>
    <row r="5" spans="1:16" ht="26.25" customHeight="1" x14ac:dyDescent="0.2">
      <c r="A5" s="54" t="str">
        <f>IF(VLOOKUP($D$1,Kopfdaten!$B$2:$Y$299,19,FALSE)=0," ",VLOOKUP($D$1,Kopfdaten!$B$2:$Y$299,19,FALSE))</f>
        <v xml:space="preserve"> </v>
      </c>
      <c r="B5" s="55"/>
      <c r="C5" s="56"/>
      <c r="D5" s="9"/>
      <c r="E5" s="10"/>
      <c r="F5" s="10"/>
      <c r="G5" s="10"/>
      <c r="H5" s="10"/>
      <c r="I5" s="10"/>
      <c r="J5" s="10"/>
      <c r="K5" s="10"/>
      <c r="L5" s="10"/>
      <c r="M5" s="10"/>
      <c r="N5" s="10"/>
      <c r="O5" s="9"/>
      <c r="P5" s="19" t="str">
        <f t="shared" si="0"/>
        <v xml:space="preserve"> </v>
      </c>
    </row>
    <row r="6" spans="1:16" ht="26.25" customHeight="1" x14ac:dyDescent="0.2">
      <c r="A6" s="54" t="str">
        <f>IF(VLOOKUP($D$1,Kopfdaten!$B$2:$Y$299,20,FALSE)=0," ",VLOOKUP($D$1,Kopfdaten!$B$2:$Y$299,20,FALSE))</f>
        <v xml:space="preserve"> </v>
      </c>
      <c r="B6" s="55"/>
      <c r="C6" s="56"/>
      <c r="D6" s="9"/>
      <c r="E6" s="10"/>
      <c r="F6" s="10"/>
      <c r="G6" s="10"/>
      <c r="H6" s="10"/>
      <c r="I6" s="10"/>
      <c r="J6" s="10"/>
      <c r="K6" s="10"/>
      <c r="L6" s="10"/>
      <c r="M6" s="10"/>
      <c r="N6" s="10"/>
      <c r="O6" s="9"/>
      <c r="P6" s="19" t="str">
        <f t="shared" si="0"/>
        <v xml:space="preserve"> </v>
      </c>
    </row>
    <row r="7" spans="1:16" ht="26.25" customHeight="1" x14ac:dyDescent="0.2">
      <c r="A7" s="54" t="str">
        <f>IF(VLOOKUP($D$1,Kopfdaten!$B$2:$Y$299,21,FALSE)=0," ",VLOOKUP($D$1,Kopfdaten!$B$2:$Y$299,21,FALSE))</f>
        <v xml:space="preserve"> </v>
      </c>
      <c r="B7" s="55"/>
      <c r="C7" s="56"/>
      <c r="D7" s="9"/>
      <c r="E7" s="10"/>
      <c r="F7" s="10"/>
      <c r="G7" s="10"/>
      <c r="H7" s="10"/>
      <c r="I7" s="10"/>
      <c r="J7" s="10"/>
      <c r="K7" s="10"/>
      <c r="L7" s="10"/>
      <c r="M7" s="10"/>
      <c r="N7" s="10"/>
      <c r="O7" s="9"/>
      <c r="P7" s="19" t="str">
        <f t="shared" si="0"/>
        <v xml:space="preserve"> </v>
      </c>
    </row>
    <row r="8" spans="1:16" ht="26.25" customHeight="1" x14ac:dyDescent="0.2">
      <c r="A8" s="54" t="str">
        <f>IF(VLOOKUP($D$1,Kopfdaten!$B$2:$Y$299,22,FALSE)=0," ",VLOOKUP($D$1,Kopfdaten!$B$2:$Y$299,22,FALSE))</f>
        <v xml:space="preserve"> </v>
      </c>
      <c r="B8" s="55"/>
      <c r="C8" s="56"/>
      <c r="D8" s="9"/>
      <c r="E8" s="10"/>
      <c r="F8" s="10"/>
      <c r="G8" s="10"/>
      <c r="H8" s="10"/>
      <c r="I8" s="10"/>
      <c r="J8" s="10"/>
      <c r="K8" s="10"/>
      <c r="L8" s="10"/>
      <c r="M8" s="10"/>
      <c r="N8" s="10"/>
      <c r="O8" s="9"/>
      <c r="P8" s="19" t="str">
        <f t="shared" si="0"/>
        <v xml:space="preserve"> </v>
      </c>
    </row>
    <row r="9" spans="1:16" ht="26.25" customHeight="1" x14ac:dyDescent="0.2">
      <c r="A9" s="54" t="str">
        <f>IF(VLOOKUP($D$1,Kopfdaten!$B$2:$Y$299,23,FALSE)=0," ",VLOOKUP($D$1,Kopfdaten!$B$2:$Y$299,23,FALSE))</f>
        <v xml:space="preserve"> </v>
      </c>
      <c r="B9" s="55"/>
      <c r="C9" s="56"/>
      <c r="D9" s="9"/>
      <c r="E9" s="10"/>
      <c r="F9" s="10"/>
      <c r="G9" s="10"/>
      <c r="H9" s="10"/>
      <c r="I9" s="10"/>
      <c r="J9" s="10"/>
      <c r="K9" s="10"/>
      <c r="L9" s="10"/>
      <c r="M9" s="10"/>
      <c r="N9" s="10"/>
      <c r="O9" s="9"/>
      <c r="P9" s="19" t="str">
        <f t="shared" si="0"/>
        <v xml:space="preserve"> </v>
      </c>
    </row>
    <row r="10" spans="1:16" ht="26.25" customHeight="1" x14ac:dyDescent="0.2">
      <c r="A10" s="54" t="str">
        <f>IF(VLOOKUP($D$1,Kopfdaten!$B$2:$Y$299,24,FALSE)=0," ",VLOOKUP($D$1,Kopfdaten!$B$2:$Y$299,24,FALSE))</f>
        <v xml:space="preserve"> </v>
      </c>
      <c r="B10" s="55"/>
      <c r="C10" s="56"/>
      <c r="D10" s="9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9"/>
      <c r="P10" s="19" t="str">
        <f t="shared" si="0"/>
        <v xml:space="preserve"> </v>
      </c>
    </row>
    <row r="11" spans="1:16" ht="26.25" customHeight="1" x14ac:dyDescent="0.2">
      <c r="A11" s="54" t="str">
        <f>IF(VLOOKUP($D$1,Kopfdaten!$B$2:$Y$299,24,FALSE)=0," ",VLOOKUP($D$1,Kopfdaten!$B$2:$Y$299,24,FALSE))</f>
        <v xml:space="preserve"> </v>
      </c>
      <c r="B11" s="55"/>
      <c r="C11" s="56"/>
      <c r="D11" s="9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9"/>
      <c r="P11" s="19" t="str">
        <f t="shared" si="0"/>
        <v xml:space="preserve"> </v>
      </c>
    </row>
    <row r="12" spans="1:16" ht="26.25" customHeight="1" x14ac:dyDescent="0.2">
      <c r="A12" s="54" t="str">
        <f>IF(VLOOKUP($D$1,Kopfdaten!$B$2:$Y$299,24,FALSE)=0," ",VLOOKUP($D$1,Kopfdaten!$B$2:$Y$299,24,FALSE))</f>
        <v xml:space="preserve"> </v>
      </c>
      <c r="B12" s="55"/>
      <c r="C12" s="56"/>
      <c r="D12" s="9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9"/>
      <c r="P12" s="19" t="str">
        <f t="shared" si="0"/>
        <v xml:space="preserve"> </v>
      </c>
    </row>
    <row r="13" spans="1:16" ht="26.25" customHeight="1" x14ac:dyDescent="0.2">
      <c r="A13" s="54" t="str">
        <f>IF(VLOOKUP($D$1,Kopfdaten!$B$2:$Y$299,24,FALSE)=0," ",VLOOKUP($D$1,Kopfdaten!$B$2:$Y$299,24,FALSE))</f>
        <v xml:space="preserve"> </v>
      </c>
      <c r="B13" s="55"/>
      <c r="C13" s="56"/>
      <c r="D13" s="9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9"/>
      <c r="P13" s="19" t="str">
        <f t="shared" si="0"/>
        <v xml:space="preserve"> </v>
      </c>
    </row>
    <row r="14" spans="1:16" ht="26.25" customHeight="1" x14ac:dyDescent="0.2">
      <c r="A14" s="54"/>
      <c r="B14" s="55"/>
      <c r="C14" s="56"/>
      <c r="D14" s="11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1"/>
      <c r="P14" s="19" t="str">
        <f t="shared" si="0"/>
        <v xml:space="preserve"> </v>
      </c>
    </row>
    <row r="15" spans="1:16" ht="26.25" customHeight="1" x14ac:dyDescent="0.2">
      <c r="A15" s="54"/>
      <c r="B15" s="55"/>
      <c r="C15" s="56"/>
      <c r="D15" s="11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1"/>
      <c r="P15" s="19" t="str">
        <f t="shared" si="0"/>
        <v xml:space="preserve"> </v>
      </c>
    </row>
    <row r="16" spans="1:16" ht="26.25" customHeight="1" x14ac:dyDescent="0.2">
      <c r="A16" s="54"/>
      <c r="B16" s="55"/>
      <c r="C16" s="56"/>
      <c r="D16" s="11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1"/>
      <c r="P16" s="19"/>
    </row>
    <row r="17" spans="1:18" ht="26.25" customHeight="1" x14ac:dyDescent="0.2">
      <c r="A17" s="54"/>
      <c r="B17" s="55"/>
      <c r="C17" s="56"/>
      <c r="D17" s="11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1"/>
      <c r="P17" s="19" t="str">
        <f t="shared" si="0"/>
        <v xml:space="preserve"> </v>
      </c>
    </row>
    <row r="18" spans="1:18" ht="26.25" customHeight="1" thickBot="1" x14ac:dyDescent="0.25">
      <c r="A18" s="54"/>
      <c r="B18" s="55"/>
      <c r="C18" s="56"/>
      <c r="D18" s="11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1"/>
      <c r="P18" s="19" t="str">
        <f>IF(SUM(D18:O18)=0," ",SUM(D18:O18))</f>
        <v xml:space="preserve"> </v>
      </c>
    </row>
    <row r="19" spans="1:18" ht="26.25" customHeight="1" thickBot="1" x14ac:dyDescent="0.25">
      <c r="A19" s="57" t="s">
        <v>7</v>
      </c>
      <c r="B19" s="58"/>
      <c r="C19" s="59"/>
      <c r="D19" s="13" t="str">
        <f t="shared" ref="D19:P19" si="1">IF(SUM(D4:D17)=0," ",SUM(D4:D17))</f>
        <v xml:space="preserve"> </v>
      </c>
      <c r="E19" s="13" t="str">
        <f t="shared" si="1"/>
        <v xml:space="preserve"> </v>
      </c>
      <c r="F19" s="13" t="str">
        <f t="shared" si="1"/>
        <v xml:space="preserve"> </v>
      </c>
      <c r="G19" s="13" t="str">
        <f t="shared" si="1"/>
        <v xml:space="preserve"> </v>
      </c>
      <c r="H19" s="13" t="str">
        <f t="shared" si="1"/>
        <v xml:space="preserve"> </v>
      </c>
      <c r="I19" s="13" t="str">
        <f t="shared" si="1"/>
        <v xml:space="preserve"> </v>
      </c>
      <c r="J19" s="13" t="str">
        <f t="shared" si="1"/>
        <v xml:space="preserve"> </v>
      </c>
      <c r="K19" s="13" t="str">
        <f t="shared" si="1"/>
        <v xml:space="preserve"> </v>
      </c>
      <c r="L19" s="13" t="str">
        <f t="shared" si="1"/>
        <v xml:space="preserve"> </v>
      </c>
      <c r="M19" s="13" t="str">
        <f t="shared" si="1"/>
        <v xml:space="preserve"> </v>
      </c>
      <c r="N19" s="13" t="str">
        <f t="shared" si="1"/>
        <v xml:space="preserve"> </v>
      </c>
      <c r="O19" s="13" t="str">
        <f t="shared" si="1"/>
        <v xml:space="preserve"> </v>
      </c>
      <c r="P19" s="14" t="str">
        <f t="shared" si="1"/>
        <v xml:space="preserve"> </v>
      </c>
      <c r="Q19" s="17" t="s">
        <v>9</v>
      </c>
      <c r="R19" s="18" t="e">
        <f>P19-(SUM(D19:O19))</f>
        <v>#VALUE!</v>
      </c>
    </row>
    <row r="20" spans="1:18" ht="9.75" customHeight="1" x14ac:dyDescent="0.2"/>
    <row r="21" spans="1:18" ht="39" customHeight="1" x14ac:dyDescent="0.2">
      <c r="A21" s="3" t="s">
        <v>5</v>
      </c>
      <c r="B21" s="1"/>
      <c r="O21" s="6"/>
      <c r="P21" s="78" t="str">
        <f>IF(VLOOKUP($D$1,Kopfdaten!$B$2:$Y$299,2,FALSE)=0," ",VLOOKUP($D$1,Kopfdaten!$B$2:$Y$299,2,FALSE))</f>
        <v>18.7206.3000</v>
      </c>
    </row>
    <row r="22" spans="1:18" ht="39" customHeight="1" x14ac:dyDescent="0.2">
      <c r="A22" s="4" t="s">
        <v>8</v>
      </c>
      <c r="B22" s="5" t="s">
        <v>6</v>
      </c>
      <c r="O22" s="6"/>
      <c r="P22" s="79" t="str">
        <f>IF(VLOOKUP($D$1,Kopfdaten!$B$2:$Y$299,2,FALSE)=0," ",VLOOKUP($D$1,Kopfdaten!$B$2:$Y$299,2,FALSE))</f>
        <v>18.7206.3000</v>
      </c>
    </row>
    <row r="23" spans="1:18" ht="34.9" customHeight="1" x14ac:dyDescent="0.2">
      <c r="O23" s="6"/>
      <c r="P23" s="80" t="str">
        <f>IF(VLOOKUP($D$1,Kopfdaten!$B$2:$Y$299,2,FALSE)=0," ",VLOOKUP($D$1,Kopfdaten!$B$2:$Y$299,2,FALSE))</f>
        <v>18.7206.3000</v>
      </c>
    </row>
  </sheetData>
  <mergeCells count="21">
    <mergeCell ref="P21:P23"/>
    <mergeCell ref="A14:C14"/>
    <mergeCell ref="A19:C19"/>
    <mergeCell ref="A11:C11"/>
    <mergeCell ref="A12:C12"/>
    <mergeCell ref="A13:C13"/>
    <mergeCell ref="N2:O2"/>
    <mergeCell ref="P2:P3"/>
    <mergeCell ref="A17:C17"/>
    <mergeCell ref="A18:C18"/>
    <mergeCell ref="A2:C3"/>
    <mergeCell ref="A16:C16"/>
    <mergeCell ref="A1:C1"/>
    <mergeCell ref="A15:C15"/>
    <mergeCell ref="A10:C10"/>
    <mergeCell ref="A8:C8"/>
    <mergeCell ref="A9:C9"/>
    <mergeCell ref="A4:C4"/>
    <mergeCell ref="A5:C5"/>
    <mergeCell ref="A6:C6"/>
    <mergeCell ref="A7:C7"/>
  </mergeCells>
  <phoneticPr fontId="0" type="noConversion"/>
  <pageMargins left="0.23" right="0.15748031496062992" top="0.19685039370078741" bottom="0.15748031496062992" header="0.19685039370078741" footer="0.15748031496062992"/>
  <pageSetup paperSize="9" orientation="landscape" r:id="rId1"/>
  <headerFooter alignWithMargins="0">
    <oddFooter>&amp;L&amp;4J:\Kommissionen\Sitzungsgeld Formular.xls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2" r:id="rId4" name="Drop Down 2">
              <controlPr defaultSize="0" print="0" autoLine="0" autoPict="0">
                <anchor moveWithCells="1">
                  <from>
                    <xdr:col>0</xdr:col>
                    <xdr:colOff>28575</xdr:colOff>
                    <xdr:row>1</xdr:row>
                    <xdr:rowOff>104775</xdr:rowOff>
                  </from>
                  <to>
                    <xdr:col>2</xdr:col>
                    <xdr:colOff>666750</xdr:colOff>
                    <xdr:row>2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B17"/>
  <sheetViews>
    <sheetView workbookViewId="0">
      <selection activeCell="A9" sqref="A9"/>
    </sheetView>
  </sheetViews>
  <sheetFormatPr baseColWidth="10" defaultColWidth="11.5703125" defaultRowHeight="30.75" customHeight="1" x14ac:dyDescent="0.2"/>
  <cols>
    <col min="1" max="1" width="45.42578125" style="16" customWidth="1"/>
    <col min="2" max="2" width="61.7109375" style="15" customWidth="1"/>
    <col min="3" max="16384" width="11.5703125" style="15"/>
  </cols>
  <sheetData>
    <row r="1" spans="1:2" ht="30.75" customHeight="1" x14ac:dyDescent="0.2">
      <c r="A1" s="23" t="s">
        <v>0</v>
      </c>
      <c r="B1" s="42" t="str">
        <f>IF(Sitzungsgeld!D1=0," ",Sitzungsgeld!D1)</f>
        <v>Abwasserverband Killwangen-Spreitenbach-Würenlos</v>
      </c>
    </row>
    <row r="2" spans="1:2" ht="30.75" customHeight="1" x14ac:dyDescent="0.2">
      <c r="A2" s="45" t="s">
        <v>1</v>
      </c>
      <c r="B2" s="48" t="s">
        <v>193</v>
      </c>
    </row>
    <row r="3" spans="1:2" ht="30.75" customHeight="1" x14ac:dyDescent="0.2">
      <c r="A3" s="46" t="str">
        <f>IF(Sitzungsgeld!A4=0," ",Sitzungsgeld!A4)</f>
        <v>Schmid Hanspeter (Präsident)</v>
      </c>
      <c r="B3" s="43"/>
    </row>
    <row r="4" spans="1:2" ht="30.75" customHeight="1" x14ac:dyDescent="0.2">
      <c r="A4" s="46" t="str">
        <f>IF(Sitzungsgeld!A5=0," ",Sitzungsgeld!A5)</f>
        <v>Ott Viktor (Protokoll)</v>
      </c>
      <c r="B4" s="41"/>
    </row>
    <row r="5" spans="1:2" ht="30.75" customHeight="1" x14ac:dyDescent="0.2">
      <c r="A5" s="46" t="str">
        <f>IF(Sitzungsgeld!A6=0," ",Sitzungsgeld!A6)</f>
        <v>Brunner Peter</v>
      </c>
      <c r="B5" s="41"/>
    </row>
    <row r="6" spans="1:2" ht="30.75" customHeight="1" x14ac:dyDescent="0.2">
      <c r="A6" s="46" t="str">
        <f>IF(Sitzungsgeld!A7=0," ",Sitzungsgeld!A7)</f>
        <v>Mohr Roger</v>
      </c>
      <c r="B6" s="41"/>
    </row>
    <row r="7" spans="1:2" ht="30.75" customHeight="1" x14ac:dyDescent="0.2">
      <c r="A7" s="46" t="str">
        <f>IF(Sitzungsgeld!A8=0," ",Sitzungsgeld!A8)</f>
        <v>Hubmann Walter</v>
      </c>
      <c r="B7" s="41"/>
    </row>
    <row r="8" spans="1:2" ht="30.75" customHeight="1" x14ac:dyDescent="0.2">
      <c r="A8" s="46" t="str">
        <f>IF(Sitzungsgeld!A9=0," ",Sitzungsgeld!A9)</f>
        <v>Kunz Nico, Würenlos</v>
      </c>
      <c r="B8" s="41"/>
    </row>
    <row r="9" spans="1:2" ht="30.75" customHeight="1" x14ac:dyDescent="0.2">
      <c r="A9" s="46" t="str">
        <f>IF(Sitzungsgeld!A10=0," ",Sitzungsgeld!A10)</f>
        <v>Roth Markus, Würenlos</v>
      </c>
      <c r="B9" s="41"/>
    </row>
    <row r="10" spans="1:2" ht="30.75" customHeight="1" x14ac:dyDescent="0.2">
      <c r="A10" s="46" t="str">
        <f>IF(Sitzungsgeld!A11=0," ",Sitzungsgeld!A11)</f>
        <v>Scherer Roger</v>
      </c>
      <c r="B10" s="41"/>
    </row>
    <row r="11" spans="1:2" ht="30.75" customHeight="1" x14ac:dyDescent="0.2">
      <c r="A11" s="46" t="str">
        <f>IF(Sitzungsgeld!A12=0," ",Sitzungsgeld!A12)</f>
        <v xml:space="preserve"> </v>
      </c>
      <c r="B11" s="41"/>
    </row>
    <row r="12" spans="1:2" ht="30.75" customHeight="1" x14ac:dyDescent="0.2">
      <c r="A12" s="46" t="str">
        <f>IF(Sitzungsgeld!A13=0," ",Sitzungsgeld!A13)</f>
        <v xml:space="preserve"> </v>
      </c>
      <c r="B12" s="41"/>
    </row>
    <row r="13" spans="1:2" ht="30.75" customHeight="1" x14ac:dyDescent="0.2">
      <c r="A13" s="46" t="str">
        <f>IF(Sitzungsgeld!A14=0," ",Sitzungsgeld!A14)</f>
        <v xml:space="preserve"> </v>
      </c>
      <c r="B13" s="41"/>
    </row>
    <row r="14" spans="1:2" ht="30.75" customHeight="1" x14ac:dyDescent="0.2">
      <c r="A14" s="46" t="str">
        <f>IF(Sitzungsgeld!A15=0," ",Sitzungsgeld!A15)</f>
        <v xml:space="preserve"> </v>
      </c>
      <c r="B14" s="41"/>
    </row>
    <row r="15" spans="1:2" ht="30.75" customHeight="1" x14ac:dyDescent="0.2">
      <c r="A15" s="46" t="str">
        <f>IF(Sitzungsgeld!A16=0," ",Sitzungsgeld!A16)</f>
        <v xml:space="preserve"> </v>
      </c>
      <c r="B15" s="41"/>
    </row>
    <row r="16" spans="1:2" ht="30.75" customHeight="1" x14ac:dyDescent="0.2">
      <c r="A16" s="46" t="str">
        <f>IF(Sitzungsgeld!A17=0," ",Sitzungsgeld!A17)</f>
        <v xml:space="preserve"> </v>
      </c>
      <c r="B16" s="41"/>
    </row>
    <row r="17" spans="1:2" ht="30.75" customHeight="1" x14ac:dyDescent="0.2">
      <c r="A17" s="47"/>
      <c r="B17" s="44"/>
    </row>
  </sheetData>
  <phoneticPr fontId="0" type="noConversion"/>
  <pageMargins left="0.42" right="0.22" top="0.42" bottom="0.24" header="0.22" footer="0.24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3"/>
  <dimension ref="A1:AM36"/>
  <sheetViews>
    <sheetView workbookViewId="0">
      <pane xSplit="3" ySplit="1" topLeftCell="D2" activePane="bottomRight" state="frozen"/>
      <selection activeCell="B1" sqref="B1"/>
      <selection pane="topRight" activeCell="D1" sqref="D1"/>
      <selection pane="bottomLeft" activeCell="B2" sqref="B2"/>
      <selection pane="bottomRight" activeCell="I29" sqref="I29"/>
    </sheetView>
  </sheetViews>
  <sheetFormatPr baseColWidth="10" defaultColWidth="11.42578125" defaultRowHeight="28.5" customHeight="1" x14ac:dyDescent="0.2"/>
  <cols>
    <col min="1" max="1" width="3.28515625" style="34" hidden="1" customWidth="1"/>
    <col min="2" max="2" width="31.7109375" style="37" customWidth="1"/>
    <col min="3" max="3" width="11.42578125" style="34" customWidth="1"/>
    <col min="4" max="4" width="15.42578125" style="37" customWidth="1"/>
    <col min="5" max="16" width="14.85546875" style="37" customWidth="1"/>
    <col min="17" max="17" width="14.85546875" style="34" customWidth="1"/>
    <col min="18" max="23" width="21.7109375" style="34" customWidth="1"/>
    <col min="24" max="16384" width="11.42578125" style="34"/>
  </cols>
  <sheetData>
    <row r="1" spans="1:17" ht="28.5" customHeight="1" thickBot="1" x14ac:dyDescent="0.25">
      <c r="B1" s="35" t="s">
        <v>0</v>
      </c>
      <c r="C1" s="36" t="s">
        <v>38</v>
      </c>
      <c r="D1" s="35" t="s">
        <v>39</v>
      </c>
      <c r="E1" s="35" t="s">
        <v>40</v>
      </c>
      <c r="F1" s="35" t="s">
        <v>44</v>
      </c>
      <c r="G1" s="35" t="s">
        <v>44</v>
      </c>
      <c r="H1" s="35" t="s">
        <v>44</v>
      </c>
      <c r="I1" s="35" t="s">
        <v>44</v>
      </c>
      <c r="J1" s="35" t="s">
        <v>44</v>
      </c>
      <c r="K1" s="35" t="s">
        <v>44</v>
      </c>
      <c r="L1" s="35" t="s">
        <v>44</v>
      </c>
      <c r="M1" s="35" t="s">
        <v>44</v>
      </c>
      <c r="N1" s="35" t="s">
        <v>44</v>
      </c>
      <c r="O1" s="35" t="s">
        <v>44</v>
      </c>
      <c r="P1" s="35" t="s">
        <v>44</v>
      </c>
      <c r="Q1" s="40"/>
    </row>
    <row r="2" spans="1:17" ht="28.5" customHeight="1" x14ac:dyDescent="0.2">
      <c r="A2" s="34">
        <v>1</v>
      </c>
      <c r="B2" s="37" t="s">
        <v>12</v>
      </c>
      <c r="C2" s="39" t="s">
        <v>169</v>
      </c>
      <c r="D2" s="38" t="s">
        <v>209</v>
      </c>
      <c r="E2" s="37" t="s">
        <v>123</v>
      </c>
      <c r="F2" s="37" t="s">
        <v>29</v>
      </c>
      <c r="G2" s="38" t="s">
        <v>215</v>
      </c>
      <c r="H2" s="38" t="s">
        <v>198</v>
      </c>
      <c r="I2" s="38" t="s">
        <v>245</v>
      </c>
      <c r="J2" s="38" t="s">
        <v>197</v>
      </c>
      <c r="K2" s="38" t="s">
        <v>196</v>
      </c>
      <c r="Q2" s="37"/>
    </row>
    <row r="3" spans="1:17" ht="28.5" customHeight="1" x14ac:dyDescent="0.2">
      <c r="B3" s="37" t="s">
        <v>11</v>
      </c>
      <c r="C3" s="39" t="s">
        <v>170</v>
      </c>
      <c r="D3" s="38" t="s">
        <v>252</v>
      </c>
      <c r="E3" s="37" t="s">
        <v>75</v>
      </c>
      <c r="F3" s="38" t="s">
        <v>247</v>
      </c>
      <c r="G3" s="37" t="s">
        <v>109</v>
      </c>
    </row>
    <row r="4" spans="1:17" ht="28.5" customHeight="1" x14ac:dyDescent="0.2">
      <c r="B4" s="37" t="s">
        <v>13</v>
      </c>
      <c r="C4" s="39" t="s">
        <v>171</v>
      </c>
      <c r="D4" s="38" t="s">
        <v>148</v>
      </c>
      <c r="E4" s="38" t="s">
        <v>238</v>
      </c>
      <c r="F4" s="38" t="s">
        <v>147</v>
      </c>
      <c r="G4" s="38" t="s">
        <v>149</v>
      </c>
      <c r="H4" s="37" t="s">
        <v>103</v>
      </c>
      <c r="I4" s="37" t="s">
        <v>248</v>
      </c>
      <c r="P4" s="37" t="s">
        <v>102</v>
      </c>
    </row>
    <row r="5" spans="1:17" ht="28.5" customHeight="1" x14ac:dyDescent="0.2">
      <c r="B5" s="38" t="s">
        <v>226</v>
      </c>
      <c r="C5" s="39" t="s">
        <v>227</v>
      </c>
      <c r="D5" s="38" t="s">
        <v>148</v>
      </c>
      <c r="E5" s="38" t="s">
        <v>214</v>
      </c>
      <c r="F5" s="38" t="s">
        <v>213</v>
      </c>
      <c r="G5" s="38" t="s">
        <v>248</v>
      </c>
      <c r="H5" s="38" t="s">
        <v>212</v>
      </c>
      <c r="K5" s="38"/>
      <c r="M5" s="38"/>
      <c r="O5" s="34"/>
      <c r="P5" s="34"/>
    </row>
    <row r="6" spans="1:17" ht="28.5" customHeight="1" x14ac:dyDescent="0.2">
      <c r="B6" s="38" t="s">
        <v>262</v>
      </c>
      <c r="C6" s="39" t="s">
        <v>266</v>
      </c>
      <c r="D6" s="38" t="s">
        <v>148</v>
      </c>
      <c r="E6" s="38" t="s">
        <v>238</v>
      </c>
      <c r="F6" s="38" t="s">
        <v>239</v>
      </c>
      <c r="G6" s="38" t="s">
        <v>215</v>
      </c>
      <c r="H6" s="38" t="s">
        <v>203</v>
      </c>
      <c r="I6" s="38" t="s">
        <v>219</v>
      </c>
      <c r="J6" s="38" t="s">
        <v>232</v>
      </c>
      <c r="K6" s="38" t="s">
        <v>103</v>
      </c>
      <c r="L6" s="38" t="s">
        <v>233</v>
      </c>
      <c r="N6" s="38"/>
      <c r="P6" s="34"/>
    </row>
    <row r="7" spans="1:17" ht="28.5" customHeight="1" x14ac:dyDescent="0.2">
      <c r="B7" s="37" t="s">
        <v>100</v>
      </c>
      <c r="C7" s="39" t="s">
        <v>172</v>
      </c>
      <c r="D7" s="38" t="s">
        <v>264</v>
      </c>
      <c r="E7" s="37" t="s">
        <v>249</v>
      </c>
      <c r="F7" s="38" t="s">
        <v>150</v>
      </c>
      <c r="G7" s="37" t="s">
        <v>78</v>
      </c>
      <c r="H7" s="38" t="s">
        <v>151</v>
      </c>
      <c r="I7" s="38" t="s">
        <v>250</v>
      </c>
      <c r="J7" s="38" t="s">
        <v>98</v>
      </c>
      <c r="Q7" s="37"/>
    </row>
    <row r="8" spans="1:17" ht="28.5" customHeight="1" x14ac:dyDescent="0.2">
      <c r="B8" s="37" t="s">
        <v>14</v>
      </c>
      <c r="C8" s="39" t="s">
        <v>173</v>
      </c>
      <c r="D8" s="37" t="s">
        <v>84</v>
      </c>
      <c r="E8" s="38" t="s">
        <v>152</v>
      </c>
      <c r="F8" s="38" t="s">
        <v>153</v>
      </c>
      <c r="G8" s="37" t="s">
        <v>101</v>
      </c>
      <c r="H8" s="38" t="s">
        <v>215</v>
      </c>
      <c r="I8" s="38" t="s">
        <v>246</v>
      </c>
      <c r="J8" s="38" t="s">
        <v>216</v>
      </c>
      <c r="P8" s="34"/>
    </row>
    <row r="9" spans="1:17" ht="28.5" customHeight="1" x14ac:dyDescent="0.2">
      <c r="B9" s="37" t="s">
        <v>27</v>
      </c>
      <c r="C9" s="39" t="s">
        <v>174</v>
      </c>
      <c r="D9" s="38" t="s">
        <v>217</v>
      </c>
      <c r="E9" s="38" t="s">
        <v>218</v>
      </c>
      <c r="F9" s="38" t="s">
        <v>155</v>
      </c>
      <c r="G9" s="38" t="s">
        <v>219</v>
      </c>
      <c r="H9" s="37" t="s">
        <v>29</v>
      </c>
      <c r="I9" s="38" t="s">
        <v>220</v>
      </c>
      <c r="J9" s="38" t="s">
        <v>132</v>
      </c>
      <c r="K9" s="34"/>
    </row>
    <row r="10" spans="1:17" ht="28.5" customHeight="1" x14ac:dyDescent="0.2">
      <c r="B10" s="37" t="s">
        <v>20</v>
      </c>
      <c r="C10" s="39" t="s">
        <v>145</v>
      </c>
      <c r="D10" s="38" t="s">
        <v>144</v>
      </c>
      <c r="E10" s="37" t="s">
        <v>81</v>
      </c>
      <c r="F10" s="38" t="s">
        <v>163</v>
      </c>
      <c r="P10" s="34"/>
    </row>
    <row r="11" spans="1:17" ht="28.5" customHeight="1" x14ac:dyDescent="0.2">
      <c r="B11" s="38" t="s">
        <v>211</v>
      </c>
      <c r="C11" s="39" t="s">
        <v>175</v>
      </c>
      <c r="D11" s="38" t="s">
        <v>148</v>
      </c>
      <c r="E11" s="38" t="s">
        <v>263</v>
      </c>
      <c r="F11" s="37" t="s">
        <v>37</v>
      </c>
      <c r="G11" s="37" t="s">
        <v>101</v>
      </c>
      <c r="H11" s="38" t="s">
        <v>221</v>
      </c>
      <c r="I11" s="38" t="s">
        <v>204</v>
      </c>
      <c r="J11" s="37" t="s">
        <v>135</v>
      </c>
      <c r="K11" s="37" t="s">
        <v>110</v>
      </c>
      <c r="L11" s="38" t="s">
        <v>156</v>
      </c>
      <c r="M11" s="38" t="s">
        <v>259</v>
      </c>
      <c r="N11" s="38" t="s">
        <v>260</v>
      </c>
      <c r="O11" s="39" t="s">
        <v>261</v>
      </c>
      <c r="P11" s="34"/>
    </row>
    <row r="12" spans="1:17" ht="28.5" customHeight="1" x14ac:dyDescent="0.2">
      <c r="B12" s="37" t="s">
        <v>15</v>
      </c>
      <c r="C12" s="39" t="s">
        <v>192</v>
      </c>
      <c r="D12" s="38" t="s">
        <v>36</v>
      </c>
      <c r="E12" s="37" t="s">
        <v>34</v>
      </c>
      <c r="F12" s="38" t="s">
        <v>90</v>
      </c>
      <c r="G12" s="38" t="s">
        <v>210</v>
      </c>
      <c r="H12" s="38" t="s">
        <v>215</v>
      </c>
      <c r="I12" s="37" t="s">
        <v>109</v>
      </c>
    </row>
    <row r="13" spans="1:17" ht="28.5" hidden="1" customHeight="1" x14ac:dyDescent="0.2">
      <c r="B13" s="37" t="s">
        <v>21</v>
      </c>
      <c r="C13" s="39" t="s">
        <v>176</v>
      </c>
      <c r="D13" s="37" t="s">
        <v>32</v>
      </c>
      <c r="E13" s="37" t="s">
        <v>30</v>
      </c>
      <c r="F13" s="37" t="s">
        <v>31</v>
      </c>
    </row>
    <row r="14" spans="1:17" ht="28.5" customHeight="1" x14ac:dyDescent="0.2">
      <c r="B14" s="37" t="s">
        <v>17</v>
      </c>
      <c r="C14" s="39" t="s">
        <v>174</v>
      </c>
      <c r="D14" s="38" t="s">
        <v>201</v>
      </c>
      <c r="E14" s="38" t="s">
        <v>268</v>
      </c>
      <c r="F14" s="38" t="s">
        <v>269</v>
      </c>
      <c r="G14" s="38" t="s">
        <v>157</v>
      </c>
      <c r="H14" s="38" t="s">
        <v>222</v>
      </c>
      <c r="I14" s="38" t="s">
        <v>270</v>
      </c>
      <c r="J14" s="38" t="s">
        <v>128</v>
      </c>
      <c r="K14" s="38" t="s">
        <v>103</v>
      </c>
      <c r="L14" s="38" t="s">
        <v>200</v>
      </c>
      <c r="P14" s="37" t="s">
        <v>102</v>
      </c>
    </row>
    <row r="15" spans="1:17" ht="28.5" customHeight="1" x14ac:dyDescent="0.2">
      <c r="B15" s="37" t="s">
        <v>95</v>
      </c>
      <c r="C15" s="39" t="s">
        <v>177</v>
      </c>
      <c r="D15" s="37" t="str">
        <f>D14</f>
        <v>Zutter Daniel (Präsident)</v>
      </c>
      <c r="E15" s="37" t="str">
        <f t="shared" ref="E15:G15" si="0">E14</f>
        <v>Ljumovik Zivko, Kanzlei (Protokoll)</v>
      </c>
      <c r="F15" s="37" t="str">
        <f t="shared" si="0"/>
        <v>Yacoub Giorgis, Kanzlei (Protokoll)</v>
      </c>
      <c r="G15" s="37" t="str">
        <f t="shared" si="0"/>
        <v>Fosco Thomas</v>
      </c>
      <c r="H15" s="37" t="str">
        <f>H14</f>
        <v>Graf Peter</v>
      </c>
      <c r="I15" s="37" t="str">
        <f>I14</f>
        <v>Heggli Mike</v>
      </c>
      <c r="J15" s="38" t="str">
        <f t="shared" ref="J15:L15" si="1">J14</f>
        <v>Plapp Markus</v>
      </c>
      <c r="K15" s="37" t="str">
        <f t="shared" si="1"/>
        <v>Suter Marcel</v>
      </c>
      <c r="L15" s="37" t="str">
        <f t="shared" si="1"/>
        <v>Weber Guido</v>
      </c>
      <c r="Q15" s="37"/>
    </row>
    <row r="16" spans="1:17" ht="28.5" customHeight="1" x14ac:dyDescent="0.2">
      <c r="B16" s="38" t="s">
        <v>127</v>
      </c>
      <c r="C16" s="39" t="s">
        <v>178</v>
      </c>
      <c r="D16" s="37" t="s">
        <v>107</v>
      </c>
      <c r="E16" s="37" t="s">
        <v>42</v>
      </c>
      <c r="F16" s="37" t="s">
        <v>92</v>
      </c>
      <c r="G16" s="37" t="s">
        <v>79</v>
      </c>
      <c r="H16" s="38" t="s">
        <v>158</v>
      </c>
      <c r="I16" s="37" t="s">
        <v>108</v>
      </c>
      <c r="J16" s="38" t="s">
        <v>159</v>
      </c>
      <c r="K16" s="39" t="s">
        <v>160</v>
      </c>
      <c r="L16" s="39" t="s">
        <v>161</v>
      </c>
      <c r="M16" s="34"/>
      <c r="N16" s="34"/>
      <c r="O16" s="34"/>
      <c r="P16" s="34"/>
    </row>
    <row r="17" spans="2:39" ht="28.5" customHeight="1" x14ac:dyDescent="0.2">
      <c r="B17" s="37" t="s">
        <v>77</v>
      </c>
      <c r="C17" s="39" t="s">
        <v>179</v>
      </c>
      <c r="D17" s="37" t="s">
        <v>107</v>
      </c>
      <c r="E17" s="38" t="s">
        <v>242</v>
      </c>
      <c r="F17" s="38" t="s">
        <v>199</v>
      </c>
      <c r="G17" s="39" t="s">
        <v>206</v>
      </c>
      <c r="H17" s="38" t="s">
        <v>162</v>
      </c>
      <c r="I17" s="38" t="s">
        <v>133</v>
      </c>
      <c r="J17" s="38" t="s">
        <v>243</v>
      </c>
      <c r="K17" s="38" t="s">
        <v>207</v>
      </c>
      <c r="L17" s="38" t="s">
        <v>205</v>
      </c>
      <c r="N17" s="39" t="s">
        <v>244</v>
      </c>
      <c r="O17" s="34"/>
      <c r="P17" s="34"/>
    </row>
    <row r="18" spans="2:39" ht="28.5" hidden="1" customHeight="1" x14ac:dyDescent="0.2">
      <c r="B18" s="38" t="s">
        <v>125</v>
      </c>
      <c r="C18" s="39" t="s">
        <v>180</v>
      </c>
      <c r="D18" s="37" t="s">
        <v>122</v>
      </c>
      <c r="E18" s="38" t="s">
        <v>121</v>
      </c>
      <c r="F18" s="37" t="s">
        <v>117</v>
      </c>
      <c r="G18" s="37" t="s">
        <v>116</v>
      </c>
      <c r="H18" s="38" t="s">
        <v>126</v>
      </c>
      <c r="I18" s="37" t="s">
        <v>118</v>
      </c>
      <c r="P18" s="34"/>
      <c r="T18" s="37"/>
      <c r="U18" s="37"/>
      <c r="Y18" s="37"/>
      <c r="Z18" s="37"/>
    </row>
    <row r="19" spans="2:39" ht="28.5" customHeight="1" x14ac:dyDescent="0.2">
      <c r="B19" s="38" t="s">
        <v>18</v>
      </c>
      <c r="C19" s="39" t="s">
        <v>181</v>
      </c>
      <c r="D19" s="37" t="s">
        <v>85</v>
      </c>
      <c r="E19" s="38" t="s">
        <v>275</v>
      </c>
      <c r="F19" s="37" t="s">
        <v>99</v>
      </c>
      <c r="G19" s="37" t="s">
        <v>111</v>
      </c>
      <c r="H19" s="38" t="s">
        <v>223</v>
      </c>
      <c r="O19" s="34"/>
      <c r="P19" s="34"/>
    </row>
    <row r="20" spans="2:39" ht="28.5" customHeight="1" x14ac:dyDescent="0.2">
      <c r="B20" s="37" t="s">
        <v>19</v>
      </c>
      <c r="C20" s="39" t="s">
        <v>182</v>
      </c>
      <c r="D20" s="37" t="s">
        <v>82</v>
      </c>
      <c r="E20" s="38" t="s">
        <v>202</v>
      </c>
      <c r="F20" s="37" t="s">
        <v>112</v>
      </c>
      <c r="G20" s="37" t="s">
        <v>113</v>
      </c>
      <c r="H20" s="37" t="s">
        <v>114</v>
      </c>
      <c r="I20" s="38" t="s">
        <v>224</v>
      </c>
      <c r="J20" s="38" t="s">
        <v>129</v>
      </c>
      <c r="O20" s="34"/>
      <c r="P20" s="34"/>
    </row>
    <row r="21" spans="2:39" ht="28.5" customHeight="1" x14ac:dyDescent="0.2">
      <c r="B21" s="37" t="s">
        <v>43</v>
      </c>
      <c r="C21" s="39" t="s">
        <v>183</v>
      </c>
      <c r="D21" s="38" t="s">
        <v>251</v>
      </c>
      <c r="E21" s="37" t="s">
        <v>91</v>
      </c>
      <c r="F21" s="37" t="s">
        <v>93</v>
      </c>
      <c r="G21" s="38" t="s">
        <v>215</v>
      </c>
      <c r="H21" s="37" t="s">
        <v>37</v>
      </c>
      <c r="I21" s="38" t="s">
        <v>104</v>
      </c>
      <c r="J21" s="38"/>
      <c r="O21" s="34"/>
      <c r="P21" s="34"/>
    </row>
    <row r="22" spans="2:39" ht="28.5" customHeight="1" x14ac:dyDescent="0.2">
      <c r="B22" s="38" t="s">
        <v>276</v>
      </c>
      <c r="C22" s="39" t="s">
        <v>277</v>
      </c>
      <c r="D22" s="38" t="s">
        <v>82</v>
      </c>
      <c r="G22" s="38"/>
      <c r="I22" s="38"/>
      <c r="J22" s="38"/>
      <c r="O22" s="34"/>
      <c r="P22" s="34"/>
    </row>
    <row r="23" spans="2:39" ht="28.5" customHeight="1" x14ac:dyDescent="0.2">
      <c r="B23" s="37" t="s">
        <v>10</v>
      </c>
      <c r="C23" s="39" t="s">
        <v>145</v>
      </c>
      <c r="D23" s="38" t="s">
        <v>148</v>
      </c>
      <c r="E23" s="38" t="s">
        <v>130</v>
      </c>
      <c r="F23" s="37" t="s">
        <v>28</v>
      </c>
      <c r="G23" s="37" t="s">
        <v>247</v>
      </c>
      <c r="H23" s="37" t="s">
        <v>37</v>
      </c>
      <c r="I23" s="38" t="s">
        <v>163</v>
      </c>
      <c r="J23" s="37" t="s">
        <v>94</v>
      </c>
      <c r="K23" s="38" t="s">
        <v>32</v>
      </c>
      <c r="L23" s="37" t="s">
        <v>76</v>
      </c>
      <c r="M23" s="38"/>
      <c r="O23" s="34"/>
      <c r="P23" s="34"/>
    </row>
    <row r="24" spans="2:39" ht="28.5" customHeight="1" x14ac:dyDescent="0.2">
      <c r="B24" s="38" t="s">
        <v>253</v>
      </c>
      <c r="C24" s="39" t="s">
        <v>254</v>
      </c>
      <c r="D24" s="38" t="s">
        <v>148</v>
      </c>
      <c r="E24" s="38" t="s">
        <v>215</v>
      </c>
      <c r="F24" s="38" t="s">
        <v>248</v>
      </c>
      <c r="G24" s="38" t="s">
        <v>255</v>
      </c>
      <c r="H24" s="38" t="s">
        <v>256</v>
      </c>
      <c r="I24" s="38" t="s">
        <v>103</v>
      </c>
      <c r="J24" s="38" t="s">
        <v>258</v>
      </c>
      <c r="K24" s="38" t="s">
        <v>257</v>
      </c>
      <c r="L24" s="38" t="s">
        <v>274</v>
      </c>
      <c r="M24" s="38" t="s">
        <v>273</v>
      </c>
      <c r="N24" s="38"/>
      <c r="P24" s="34"/>
    </row>
    <row r="25" spans="2:39" ht="28.5" customHeight="1" x14ac:dyDescent="0.2">
      <c r="B25" s="38" t="s">
        <v>228</v>
      </c>
      <c r="C25" s="39" t="s">
        <v>230</v>
      </c>
      <c r="D25" s="38" t="s">
        <v>148</v>
      </c>
      <c r="E25" s="38" t="s">
        <v>214</v>
      </c>
      <c r="F25" s="38" t="s">
        <v>231</v>
      </c>
      <c r="G25" s="38" t="s">
        <v>165</v>
      </c>
      <c r="I25" s="38"/>
      <c r="K25" s="38"/>
      <c r="M25" s="38"/>
      <c r="O25" s="34"/>
      <c r="P25" s="34"/>
    </row>
    <row r="26" spans="2:39" ht="28.5" customHeight="1" x14ac:dyDescent="0.2">
      <c r="B26" s="37" t="s">
        <v>22</v>
      </c>
      <c r="C26" s="39" t="s">
        <v>184</v>
      </c>
      <c r="D26" s="37" t="s">
        <v>82</v>
      </c>
      <c r="E26" s="38" t="s">
        <v>271</v>
      </c>
      <c r="F26" s="38" t="s">
        <v>164</v>
      </c>
      <c r="G26" s="38" t="s">
        <v>225</v>
      </c>
      <c r="H26" s="38" t="s">
        <v>165</v>
      </c>
      <c r="I26" s="37" t="s">
        <v>96</v>
      </c>
      <c r="O26" s="34"/>
      <c r="P26" s="34"/>
      <c r="T26" s="37"/>
      <c r="U26" s="37"/>
      <c r="Y26" s="37"/>
      <c r="Z26" s="37"/>
    </row>
    <row r="27" spans="2:39" ht="28.5" customHeight="1" x14ac:dyDescent="0.2">
      <c r="B27" s="37" t="s">
        <v>23</v>
      </c>
      <c r="C27" s="39" t="s">
        <v>178</v>
      </c>
      <c r="D27" s="38" t="s">
        <v>264</v>
      </c>
      <c r="E27" s="37" t="s">
        <v>105</v>
      </c>
      <c r="F27" s="38" t="s">
        <v>265</v>
      </c>
      <c r="G27" s="37" t="s">
        <v>97</v>
      </c>
      <c r="H27" s="38" t="s">
        <v>234</v>
      </c>
      <c r="I27" s="38" t="s">
        <v>235</v>
      </c>
      <c r="J27" s="38" t="s">
        <v>236</v>
      </c>
      <c r="P27" s="37" t="s">
        <v>102</v>
      </c>
      <c r="U27" s="37"/>
      <c r="V27" s="37"/>
      <c r="Z27" s="37"/>
      <c r="AA27" s="37"/>
    </row>
    <row r="28" spans="2:39" ht="28.5" customHeight="1" x14ac:dyDescent="0.2">
      <c r="B28" s="37" t="s">
        <v>24</v>
      </c>
      <c r="C28" s="39" t="s">
        <v>176</v>
      </c>
      <c r="D28" s="37" t="s">
        <v>83</v>
      </c>
      <c r="E28" s="37" t="s">
        <v>41</v>
      </c>
      <c r="F28" s="38" t="s">
        <v>166</v>
      </c>
      <c r="G28" s="38" t="s">
        <v>115</v>
      </c>
      <c r="H28" s="38" t="s">
        <v>131</v>
      </c>
      <c r="I28" s="38" t="s">
        <v>229</v>
      </c>
      <c r="O28" s="34"/>
      <c r="P28" s="34"/>
      <c r="V28" s="37"/>
      <c r="W28" s="37"/>
      <c r="AA28" s="37"/>
      <c r="AB28" s="37"/>
      <c r="AF28" s="37"/>
      <c r="AG28" s="37"/>
      <c r="AK28" s="37"/>
      <c r="AL28" s="37"/>
    </row>
    <row r="29" spans="2:39" ht="28.5" customHeight="1" x14ac:dyDescent="0.2">
      <c r="B29" s="37" t="s">
        <v>25</v>
      </c>
      <c r="C29" s="39" t="s">
        <v>185</v>
      </c>
      <c r="D29" s="38" t="s">
        <v>203</v>
      </c>
      <c r="W29" s="37"/>
      <c r="X29" s="37"/>
      <c r="AB29" s="37"/>
      <c r="AC29" s="37"/>
      <c r="AG29" s="37"/>
      <c r="AH29" s="37"/>
      <c r="AL29" s="37"/>
      <c r="AM29" s="37"/>
    </row>
    <row r="30" spans="2:39" ht="28.5" customHeight="1" x14ac:dyDescent="0.2">
      <c r="B30" s="37" t="s">
        <v>16</v>
      </c>
      <c r="C30" s="39" t="s">
        <v>191</v>
      </c>
      <c r="D30" s="38" t="s">
        <v>237</v>
      </c>
      <c r="E30" s="38" t="s">
        <v>146</v>
      </c>
      <c r="F30" s="37" t="s">
        <v>35</v>
      </c>
      <c r="G30" s="37" t="s">
        <v>124</v>
      </c>
      <c r="H30" s="37" t="s">
        <v>119</v>
      </c>
      <c r="I30" s="38" t="s">
        <v>240</v>
      </c>
      <c r="J30" s="38" t="s">
        <v>188</v>
      </c>
      <c r="K30" s="38" t="s">
        <v>241</v>
      </c>
      <c r="L30" s="38" t="s">
        <v>189</v>
      </c>
      <c r="M30" s="37" t="s">
        <v>120</v>
      </c>
      <c r="Q30" s="37"/>
      <c r="R30" s="37"/>
    </row>
    <row r="31" spans="2:39" ht="28.5" customHeight="1" x14ac:dyDescent="0.2">
      <c r="B31" s="37" t="s">
        <v>88</v>
      </c>
      <c r="C31" s="39" t="s">
        <v>190</v>
      </c>
      <c r="D31" s="38" t="s">
        <v>136</v>
      </c>
      <c r="E31" s="38" t="s">
        <v>137</v>
      </c>
      <c r="F31" s="38" t="s">
        <v>138</v>
      </c>
      <c r="G31" s="38" t="s">
        <v>140</v>
      </c>
      <c r="H31" s="38" t="s">
        <v>139</v>
      </c>
      <c r="I31" s="38" t="s">
        <v>141</v>
      </c>
      <c r="J31" s="38" t="s">
        <v>142</v>
      </c>
      <c r="K31" s="38" t="s">
        <v>143</v>
      </c>
      <c r="L31" s="38" t="s">
        <v>208</v>
      </c>
      <c r="P31" s="34"/>
    </row>
    <row r="32" spans="2:39" ht="28.5" customHeight="1" x14ac:dyDescent="0.2">
      <c r="B32" s="37" t="s">
        <v>87</v>
      </c>
      <c r="C32" s="39" t="s">
        <v>186</v>
      </c>
      <c r="D32" s="38" t="s">
        <v>203</v>
      </c>
    </row>
    <row r="33" spans="2:17" ht="28.5" customHeight="1" x14ac:dyDescent="0.2">
      <c r="B33" s="37" t="s">
        <v>26</v>
      </c>
      <c r="C33" s="39" t="s">
        <v>187</v>
      </c>
      <c r="D33" s="38" t="s">
        <v>272</v>
      </c>
      <c r="E33" s="37" t="s">
        <v>123</v>
      </c>
      <c r="F33" s="38" t="s">
        <v>167</v>
      </c>
      <c r="G33" s="37" t="s">
        <v>33</v>
      </c>
      <c r="H33" s="37" t="s">
        <v>86</v>
      </c>
      <c r="O33" s="34"/>
      <c r="P33" s="34"/>
    </row>
    <row r="34" spans="2:17" ht="28.5" customHeight="1" x14ac:dyDescent="0.2">
      <c r="B34" s="38" t="s">
        <v>134</v>
      </c>
      <c r="C34" s="39" t="s">
        <v>172</v>
      </c>
      <c r="D34" s="38" t="s">
        <v>264</v>
      </c>
      <c r="E34" s="38" t="s">
        <v>154</v>
      </c>
      <c r="F34" s="38" t="s">
        <v>29</v>
      </c>
      <c r="G34" s="38" t="s">
        <v>168</v>
      </c>
      <c r="H34" s="38" t="s">
        <v>267</v>
      </c>
      <c r="N34" s="34"/>
      <c r="O34" s="34"/>
      <c r="P34" s="34"/>
    </row>
    <row r="35" spans="2:17" ht="28.5" customHeight="1" x14ac:dyDescent="0.2">
      <c r="B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Q35" s="37"/>
    </row>
    <row r="36" spans="2:17" ht="28.5" customHeight="1" x14ac:dyDescent="0.2">
      <c r="B36" s="38"/>
      <c r="D36" s="38"/>
      <c r="E36" s="38"/>
    </row>
  </sheetData>
  <phoneticPr fontId="0" type="noConversion"/>
  <printOptions gridLines="1"/>
  <pageMargins left="0.19685039370078741" right="0.23622047244094491" top="0.19685039370078741" bottom="0.19685039370078741" header="0.19685039370078741" footer="0.19685039370078741"/>
  <pageSetup paperSize="9" pageOrder="overThenDown" orientation="landscape" r:id="rId1"/>
  <headerFooter alignWithMargins="0">
    <oddFooter>&amp;R&amp;6&amp;P /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Drop Down 5">
              <controlPr defaultSize="0" print="0" autoLine="0" autoPict="0">
                <anchor moveWithCells="1">
                  <from>
                    <xdr:col>0</xdr:col>
                    <xdr:colOff>0</xdr:colOff>
                    <xdr:row>0</xdr:row>
                    <xdr:rowOff>38100</xdr:rowOff>
                  </from>
                  <to>
                    <xdr:col>2</xdr:col>
                    <xdr:colOff>9525</xdr:colOff>
                    <xdr:row>0</xdr:row>
                    <xdr:rowOff>276225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4</vt:i4>
      </vt:variant>
    </vt:vector>
  </HeadingPairs>
  <TitlesOfParts>
    <vt:vector size="9" baseType="lpstr">
      <vt:lpstr>Anleitung</vt:lpstr>
      <vt:lpstr>Sitzungsgeld</vt:lpstr>
      <vt:lpstr>Sitzungsgeld (2)</vt:lpstr>
      <vt:lpstr>Zahlweg</vt:lpstr>
      <vt:lpstr>Kopfdaten</vt:lpstr>
      <vt:lpstr>Sitzungsgeld!Druckbereich</vt:lpstr>
      <vt:lpstr>Sitzungsgeld!Print_Area</vt:lpstr>
      <vt:lpstr>'Sitzungsgeld (2)'!Print_Area</vt:lpstr>
      <vt:lpstr>Kopfdaten!Print_Titles</vt:lpstr>
    </vt:vector>
  </TitlesOfParts>
  <Company>Spreitenbach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Bodenmann Silvia</dc:creator>
  <cp:lastModifiedBy>Laura Käser</cp:lastModifiedBy>
  <cp:lastPrinted>2020-11-09T11:08:50Z</cp:lastPrinted>
  <dcterms:created xsi:type="dcterms:W3CDTF">2000-10-24T07:27:39Z</dcterms:created>
  <dcterms:modified xsi:type="dcterms:W3CDTF">2020-11-09T14:17:50Z</dcterms:modified>
</cp:coreProperties>
</file>